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3EB4C37-6366-43E1-A806-3B90A6BCF9E7}" xr6:coauthVersionLast="37" xr6:coauthVersionMax="37" xr10:uidLastSave="{00000000-0000-0000-0000-000000000000}"/>
  <bookViews>
    <workbookView xWindow="0" yWindow="0" windowWidth="23040" windowHeight="9060" activeTab="3" xr2:uid="{00000000-000D-0000-FFFF-FFFF00000000}"/>
  </bookViews>
  <sheets>
    <sheet name="Sažetak" sheetId="9" r:id="rId1"/>
    <sheet name="Prihodi i rashodi-ekon.klasif." sheetId="10" r:id="rId2"/>
    <sheet name="Prihodi i rashodi-izvori" sheetId="5" r:id="rId3"/>
    <sheet name="Prih i rashodi-prog.,ekon,izvr" sheetId="19" r:id="rId4"/>
    <sheet name="Rashodi-funkcijska" sheetId="18" r:id="rId5"/>
    <sheet name="List1" sheetId="20" r:id="rId6"/>
  </sheets>
  <definedNames>
    <definedName name="_xlnm._FilterDatabase" localSheetId="1" hidden="1">'Prihodi i rashodi-ekon.klasif.'!#REF!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0" l="1"/>
  <c r="B41" i="10" s="1"/>
  <c r="B94" i="10"/>
  <c r="C13" i="18"/>
  <c r="H189" i="19"/>
  <c r="H188" i="19"/>
  <c r="H187" i="19"/>
  <c r="G187" i="19"/>
  <c r="G188" i="19"/>
  <c r="G189" i="19"/>
  <c r="I181" i="19"/>
  <c r="J181" i="19"/>
  <c r="F175" i="19"/>
  <c r="F146" i="19"/>
  <c r="G146" i="19"/>
  <c r="F69" i="19"/>
  <c r="I82" i="19"/>
  <c r="J82" i="19"/>
  <c r="J43" i="19"/>
  <c r="I43" i="19"/>
  <c r="I45" i="19"/>
  <c r="J45" i="19"/>
  <c r="H60" i="19" l="1"/>
  <c r="G60" i="19"/>
  <c r="J74" i="19"/>
  <c r="I74" i="19"/>
  <c r="J144" i="19"/>
  <c r="J148" i="19"/>
  <c r="I148" i="19"/>
  <c r="J147" i="19"/>
  <c r="I147" i="19"/>
  <c r="H146" i="19"/>
  <c r="J145" i="19"/>
  <c r="I145" i="19"/>
  <c r="I144" i="19"/>
  <c r="I106" i="19"/>
  <c r="J106" i="19" s="1"/>
  <c r="I107" i="19"/>
  <c r="J107" i="19" s="1"/>
  <c r="I85" i="19"/>
  <c r="J85" i="19"/>
  <c r="I84" i="19"/>
  <c r="J84" i="19"/>
  <c r="J123" i="19"/>
  <c r="I123" i="19"/>
  <c r="C15" i="9"/>
  <c r="B13" i="18"/>
  <c r="B12" i="18" s="1"/>
  <c r="C12" i="18"/>
  <c r="D13" i="18"/>
  <c r="D12" i="18" s="1"/>
  <c r="J108" i="19"/>
  <c r="I108" i="19"/>
  <c r="J105" i="19"/>
  <c r="I105" i="19"/>
  <c r="J104" i="19"/>
  <c r="I104" i="19"/>
  <c r="H103" i="19"/>
  <c r="G103" i="19"/>
  <c r="F103" i="19"/>
  <c r="J102" i="19"/>
  <c r="I102" i="19"/>
  <c r="J101" i="19"/>
  <c r="I101" i="19"/>
  <c r="F9" i="19"/>
  <c r="F50" i="19"/>
  <c r="F60" i="19"/>
  <c r="F161" i="19"/>
  <c r="J115" i="19"/>
  <c r="I115" i="19"/>
  <c r="J72" i="19"/>
  <c r="J73" i="19"/>
  <c r="I72" i="19"/>
  <c r="J77" i="19"/>
  <c r="I77" i="19"/>
  <c r="J62" i="19"/>
  <c r="I62" i="19"/>
  <c r="J64" i="19"/>
  <c r="I64" i="19"/>
  <c r="J63" i="19"/>
  <c r="I63" i="19"/>
  <c r="J61" i="19"/>
  <c r="I61" i="19"/>
  <c r="J59" i="19"/>
  <c r="I59" i="19"/>
  <c r="J146" i="19" l="1"/>
  <c r="I146" i="19"/>
  <c r="I103" i="19"/>
  <c r="J103" i="19"/>
  <c r="F113" i="19"/>
  <c r="H113" i="19"/>
  <c r="G113" i="19"/>
  <c r="G183" i="19"/>
  <c r="H183" i="19"/>
  <c r="F178" i="19"/>
  <c r="H178" i="19"/>
  <c r="F183" i="19"/>
  <c r="G178" i="19"/>
  <c r="H175" i="19"/>
  <c r="G175" i="19"/>
  <c r="F140" i="19"/>
  <c r="H140" i="19"/>
  <c r="G140" i="19"/>
  <c r="H168" i="19"/>
  <c r="G168" i="19"/>
  <c r="F168" i="19"/>
  <c r="I174" i="19"/>
  <c r="J174" i="19"/>
  <c r="D47" i="10"/>
  <c r="C47" i="10"/>
  <c r="B47" i="10"/>
  <c r="D51" i="10"/>
  <c r="C51" i="10"/>
  <c r="D90" i="10"/>
  <c r="B90" i="10"/>
  <c r="G167" i="19" l="1"/>
  <c r="F167" i="19"/>
  <c r="H167" i="19"/>
  <c r="C9" i="10"/>
  <c r="D9" i="10"/>
  <c r="B9" i="10"/>
  <c r="C11" i="10"/>
  <c r="D11" i="10"/>
  <c r="B11" i="10"/>
  <c r="C14" i="10"/>
  <c r="D14" i="10"/>
  <c r="B14" i="10"/>
  <c r="C16" i="10"/>
  <c r="D16" i="10"/>
  <c r="B16" i="10"/>
  <c r="C20" i="10"/>
  <c r="C19" i="10" s="1"/>
  <c r="D20" i="10"/>
  <c r="D19" i="10" s="1"/>
  <c r="B20" i="10"/>
  <c r="B19" i="10" s="1"/>
  <c r="C23" i="10"/>
  <c r="C22" i="10" s="1"/>
  <c r="D23" i="10"/>
  <c r="B23" i="10"/>
  <c r="C25" i="10"/>
  <c r="D25" i="10"/>
  <c r="B25" i="10"/>
  <c r="C29" i="10"/>
  <c r="C28" i="10" s="1"/>
  <c r="D29" i="10"/>
  <c r="D28" i="10" s="1"/>
  <c r="B29" i="10"/>
  <c r="B28" i="10" s="1"/>
  <c r="C35" i="10"/>
  <c r="C33" i="10" s="1"/>
  <c r="C32" i="10" s="1"/>
  <c r="D35" i="10"/>
  <c r="B35" i="10"/>
  <c r="B33" i="10" s="1"/>
  <c r="B32" i="10" s="1"/>
  <c r="D33" i="10"/>
  <c r="D32" i="10" s="1"/>
  <c r="B95" i="10"/>
  <c r="C96" i="10"/>
  <c r="C95" i="10" s="1"/>
  <c r="D96" i="10"/>
  <c r="D95" i="10" s="1"/>
  <c r="B96" i="10"/>
  <c r="C105" i="10"/>
  <c r="D105" i="10"/>
  <c r="B105" i="10"/>
  <c r="B98" i="10" s="1"/>
  <c r="C107" i="10"/>
  <c r="C98" i="10" s="1"/>
  <c r="C94" i="10" s="1"/>
  <c r="D107" i="10"/>
  <c r="B107" i="10"/>
  <c r="C99" i="10"/>
  <c r="D99" i="10"/>
  <c r="B99" i="10"/>
  <c r="C45" i="10"/>
  <c r="D45" i="10"/>
  <c r="B45" i="10"/>
  <c r="C43" i="10"/>
  <c r="C42" i="10" s="1"/>
  <c r="D43" i="10"/>
  <c r="D42" i="10" s="1"/>
  <c r="B43" i="10"/>
  <c r="D98" i="10" l="1"/>
  <c r="D94" i="10" s="1"/>
  <c r="D22" i="10"/>
  <c r="C8" i="10"/>
  <c r="C7" i="10" s="1"/>
  <c r="C39" i="10" s="1"/>
  <c r="D8" i="10"/>
  <c r="B8" i="10"/>
  <c r="B22" i="10"/>
  <c r="D91" i="10"/>
  <c r="C91" i="10"/>
  <c r="C90" i="10" s="1"/>
  <c r="B91" i="10"/>
  <c r="C87" i="10"/>
  <c r="D87" i="10"/>
  <c r="B87" i="10"/>
  <c r="C84" i="10"/>
  <c r="C83" i="10" s="1"/>
  <c r="D84" i="10"/>
  <c r="D83" i="10" s="1"/>
  <c r="B84" i="10"/>
  <c r="B83" i="10" s="1"/>
  <c r="C73" i="10"/>
  <c r="C50" i="10" s="1"/>
  <c r="C41" i="10" s="1"/>
  <c r="D73" i="10"/>
  <c r="B73" i="10"/>
  <c r="C63" i="10"/>
  <c r="D63" i="10"/>
  <c r="B63" i="10"/>
  <c r="C56" i="10"/>
  <c r="D56" i="10"/>
  <c r="B56" i="10"/>
  <c r="B51" i="10"/>
  <c r="B50" i="10" l="1"/>
  <c r="B109" i="10" s="1"/>
  <c r="C109" i="10"/>
  <c r="D50" i="10"/>
  <c r="D41" i="10" s="1"/>
  <c r="D109" i="10" s="1"/>
  <c r="D7" i="10"/>
  <c r="D39" i="10" s="1"/>
  <c r="B7" i="10"/>
  <c r="B39" i="10" s="1"/>
  <c r="H161" i="19"/>
  <c r="I163" i="19"/>
  <c r="J163" i="19"/>
  <c r="G153" i="19"/>
  <c r="H153" i="19"/>
  <c r="F153" i="19"/>
  <c r="G132" i="19"/>
  <c r="H132" i="19"/>
  <c r="F132" i="19"/>
  <c r="G94" i="19"/>
  <c r="H94" i="19"/>
  <c r="G69" i="19"/>
  <c r="H69" i="19"/>
  <c r="G121" i="19"/>
  <c r="H121" i="19"/>
  <c r="F121" i="19"/>
  <c r="G50" i="19"/>
  <c r="H50" i="19"/>
  <c r="G40" i="19"/>
  <c r="H40" i="19"/>
  <c r="F40" i="19"/>
  <c r="H9" i="19"/>
  <c r="G9" i="19"/>
  <c r="I183" i="19"/>
  <c r="J183" i="19"/>
  <c r="I136" i="19"/>
  <c r="J136" i="19"/>
  <c r="I128" i="19"/>
  <c r="J128" i="19"/>
  <c r="G7" i="19" l="1"/>
  <c r="H7" i="19"/>
  <c r="E90" i="10"/>
  <c r="F90" i="10"/>
  <c r="G190" i="19" l="1"/>
  <c r="H190" i="19"/>
  <c r="F9" i="9"/>
  <c r="F10" i="9"/>
  <c r="E9" i="9"/>
  <c r="E10" i="9"/>
  <c r="E12" i="9"/>
  <c r="F12" i="9"/>
  <c r="E13" i="9"/>
  <c r="F13" i="9"/>
  <c r="E18" i="9"/>
  <c r="F18" i="9"/>
  <c r="E19" i="9"/>
  <c r="F19" i="9"/>
  <c r="E20" i="9"/>
  <c r="F20" i="9"/>
  <c r="E24" i="9"/>
  <c r="F24" i="9"/>
  <c r="E25" i="9"/>
  <c r="F25" i="9"/>
  <c r="E26" i="9"/>
  <c r="F26" i="9"/>
  <c r="J60" i="19" l="1"/>
  <c r="I60" i="19"/>
  <c r="J190" i="19"/>
  <c r="J189" i="19"/>
  <c r="I189" i="19"/>
  <c r="J188" i="19"/>
  <c r="J187" i="19"/>
  <c r="J185" i="19"/>
  <c r="I185" i="19"/>
  <c r="J184" i="19"/>
  <c r="I184" i="19"/>
  <c r="J182" i="19"/>
  <c r="I182" i="19"/>
  <c r="J180" i="19"/>
  <c r="I180" i="19"/>
  <c r="J179" i="19"/>
  <c r="I179" i="19"/>
  <c r="J178" i="19"/>
  <c r="I178" i="19"/>
  <c r="J176" i="19"/>
  <c r="I176" i="19"/>
  <c r="J175" i="19"/>
  <c r="I175" i="19"/>
  <c r="J172" i="19"/>
  <c r="I172" i="19"/>
  <c r="J169" i="19"/>
  <c r="I169" i="19"/>
  <c r="J168" i="19"/>
  <c r="I168" i="19"/>
  <c r="J167" i="19"/>
  <c r="I167" i="19"/>
  <c r="J166" i="19"/>
  <c r="I166" i="19"/>
  <c r="J165" i="19"/>
  <c r="I165" i="19"/>
  <c r="J162" i="19"/>
  <c r="I162" i="19"/>
  <c r="J160" i="19"/>
  <c r="I160" i="19"/>
  <c r="J159" i="19"/>
  <c r="I159" i="19"/>
  <c r="J157" i="19"/>
  <c r="I157" i="19"/>
  <c r="J156" i="19"/>
  <c r="I156" i="19"/>
  <c r="J155" i="19"/>
  <c r="I155" i="19"/>
  <c r="J154" i="19"/>
  <c r="I154" i="19"/>
  <c r="J152" i="19"/>
  <c r="I152" i="19"/>
  <c r="J150" i="19"/>
  <c r="I150" i="19"/>
  <c r="J142" i="19"/>
  <c r="I142" i="19"/>
  <c r="J141" i="19"/>
  <c r="I141" i="19"/>
  <c r="J140" i="19"/>
  <c r="I140" i="19"/>
  <c r="J139" i="19"/>
  <c r="I139" i="19"/>
  <c r="J138" i="19"/>
  <c r="I138" i="19"/>
  <c r="J135" i="19"/>
  <c r="I135" i="19"/>
  <c r="J133" i="19"/>
  <c r="I133" i="19"/>
  <c r="J131" i="19"/>
  <c r="I131" i="19"/>
  <c r="J130" i="19"/>
  <c r="I130" i="19"/>
  <c r="J116" i="19"/>
  <c r="I116" i="19"/>
  <c r="J114" i="19"/>
  <c r="I114" i="19"/>
  <c r="J112" i="19"/>
  <c r="I112" i="19"/>
  <c r="J111" i="19"/>
  <c r="I111" i="19"/>
  <c r="J98" i="19"/>
  <c r="I98" i="19"/>
  <c r="J97" i="19"/>
  <c r="I97" i="19"/>
  <c r="J96" i="19"/>
  <c r="I96" i="19"/>
  <c r="J95" i="19"/>
  <c r="I95" i="19"/>
  <c r="J93" i="19"/>
  <c r="I93" i="19"/>
  <c r="J92" i="19"/>
  <c r="I92" i="19"/>
  <c r="J90" i="19"/>
  <c r="I90" i="19"/>
  <c r="J89" i="19"/>
  <c r="I89" i="19"/>
  <c r="J88" i="19"/>
  <c r="I88" i="19"/>
  <c r="J87" i="19"/>
  <c r="I87" i="19"/>
  <c r="J86" i="19"/>
  <c r="I86" i="19"/>
  <c r="J83" i="19"/>
  <c r="I83" i="19"/>
  <c r="J81" i="19"/>
  <c r="I81" i="19"/>
  <c r="J80" i="19"/>
  <c r="I80" i="19"/>
  <c r="J79" i="19"/>
  <c r="I79" i="19"/>
  <c r="J78" i="19"/>
  <c r="I78" i="19"/>
  <c r="J76" i="19"/>
  <c r="I76" i="19"/>
  <c r="J75" i="19"/>
  <c r="I75" i="19"/>
  <c r="I73" i="19"/>
  <c r="J71" i="19"/>
  <c r="I71" i="19"/>
  <c r="J70" i="19"/>
  <c r="I70" i="19"/>
  <c r="J68" i="19"/>
  <c r="I68" i="19"/>
  <c r="J67" i="19"/>
  <c r="J127" i="19"/>
  <c r="I127" i="19"/>
  <c r="J126" i="19"/>
  <c r="I126" i="19"/>
  <c r="J125" i="19"/>
  <c r="I125" i="19"/>
  <c r="J124" i="19"/>
  <c r="I124" i="19"/>
  <c r="J122" i="19"/>
  <c r="I122" i="19"/>
  <c r="J121" i="19"/>
  <c r="I121" i="19"/>
  <c r="J120" i="19"/>
  <c r="I120" i="19"/>
  <c r="J119" i="19"/>
  <c r="J57" i="19"/>
  <c r="I57" i="19"/>
  <c r="J56" i="19"/>
  <c r="I56" i="19"/>
  <c r="J55" i="19"/>
  <c r="I55" i="19"/>
  <c r="J54" i="19"/>
  <c r="I54" i="19"/>
  <c r="J53" i="19"/>
  <c r="I53" i="19"/>
  <c r="J52" i="19"/>
  <c r="I52" i="19"/>
  <c r="J51" i="19"/>
  <c r="I51" i="19"/>
  <c r="F7" i="19"/>
  <c r="F187" i="19" s="1"/>
  <c r="I187" i="19" s="1"/>
  <c r="J49" i="19"/>
  <c r="I49" i="19"/>
  <c r="J48" i="19"/>
  <c r="I48" i="19"/>
  <c r="J46" i="19"/>
  <c r="I46" i="19"/>
  <c r="J44" i="19"/>
  <c r="I44" i="19"/>
  <c r="J42" i="19"/>
  <c r="I42" i="19"/>
  <c r="J41" i="19"/>
  <c r="I41" i="19"/>
  <c r="J40" i="19"/>
  <c r="I40" i="19"/>
  <c r="J39" i="19"/>
  <c r="I39" i="19"/>
  <c r="J38" i="19"/>
  <c r="I38" i="19"/>
  <c r="J34" i="19"/>
  <c r="I34" i="19"/>
  <c r="J33" i="19"/>
  <c r="I33" i="19"/>
  <c r="J32" i="19"/>
  <c r="I32" i="19"/>
  <c r="J31" i="19"/>
  <c r="I31" i="19"/>
  <c r="J29" i="19"/>
  <c r="I29" i="19"/>
  <c r="J28" i="19"/>
  <c r="I28" i="19"/>
  <c r="J27" i="19"/>
  <c r="I27" i="19"/>
  <c r="J26" i="19"/>
  <c r="I26" i="19"/>
  <c r="J25" i="19"/>
  <c r="I25" i="19"/>
  <c r="J24" i="19"/>
  <c r="I24" i="19"/>
  <c r="J23" i="19"/>
  <c r="I23" i="19"/>
  <c r="J22" i="19"/>
  <c r="I22" i="19"/>
  <c r="J21" i="19"/>
  <c r="I21" i="19"/>
  <c r="J20" i="19"/>
  <c r="I20" i="19"/>
  <c r="J19" i="19"/>
  <c r="I19" i="19"/>
  <c r="J17" i="19"/>
  <c r="I17" i="19"/>
  <c r="J16" i="19"/>
  <c r="I16" i="19"/>
  <c r="J14" i="19"/>
  <c r="I14" i="19"/>
  <c r="J13" i="19"/>
  <c r="I13" i="19"/>
  <c r="J12" i="19"/>
  <c r="I12" i="19"/>
  <c r="J11" i="19"/>
  <c r="I11" i="19"/>
  <c r="J9" i="19"/>
  <c r="J7" i="19"/>
  <c r="J6" i="19"/>
  <c r="I6" i="19"/>
  <c r="J58" i="19" l="1"/>
  <c r="I58" i="19"/>
  <c r="I50" i="19"/>
  <c r="I113" i="19"/>
  <c r="J113" i="19"/>
  <c r="J132" i="19"/>
  <c r="I153" i="19"/>
  <c r="J153" i="19"/>
  <c r="J161" i="19"/>
  <c r="J50" i="19"/>
  <c r="J69" i="19"/>
  <c r="J94" i="19"/>
  <c r="I9" i="19"/>
  <c r="F94" i="19"/>
  <c r="I132" i="19"/>
  <c r="I161" i="19"/>
  <c r="I69" i="19"/>
  <c r="I67" i="19" l="1"/>
  <c r="I94" i="19"/>
  <c r="C32" i="5"/>
  <c r="D32" i="5"/>
  <c r="B32" i="5"/>
  <c r="B16" i="5"/>
  <c r="C16" i="5"/>
  <c r="D16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F22" i="5"/>
  <c r="E22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6" i="5"/>
  <c r="E6" i="5"/>
  <c r="E14" i="18"/>
  <c r="F14" i="18"/>
  <c r="E15" i="18"/>
  <c r="F15" i="18"/>
  <c r="F13" i="18"/>
  <c r="E13" i="18"/>
  <c r="E109" i="10"/>
  <c r="F85" i="10"/>
  <c r="F86" i="10"/>
  <c r="F88" i="10"/>
  <c r="F89" i="10"/>
  <c r="F92" i="10"/>
  <c r="F93" i="10"/>
  <c r="F94" i="10"/>
  <c r="F97" i="10"/>
  <c r="F100" i="10"/>
  <c r="F101" i="10"/>
  <c r="F102" i="10"/>
  <c r="F103" i="10"/>
  <c r="F104" i="10"/>
  <c r="F106" i="10"/>
  <c r="F108" i="10"/>
  <c r="E103" i="10"/>
  <c r="E104" i="10"/>
  <c r="E106" i="10"/>
  <c r="E108" i="10"/>
  <c r="E92" i="10"/>
  <c r="E93" i="10"/>
  <c r="E97" i="10"/>
  <c r="E100" i="10"/>
  <c r="E101" i="10"/>
  <c r="E102" i="10"/>
  <c r="F79" i="10"/>
  <c r="F80" i="10"/>
  <c r="F82" i="10"/>
  <c r="F83" i="10"/>
  <c r="E80" i="10"/>
  <c r="E82" i="10"/>
  <c r="E85" i="10"/>
  <c r="E86" i="10"/>
  <c r="E88" i="10"/>
  <c r="E89" i="10"/>
  <c r="E7" i="10"/>
  <c r="F8" i="10"/>
  <c r="F9" i="10"/>
  <c r="F10" i="10"/>
  <c r="F12" i="10"/>
  <c r="F13" i="10"/>
  <c r="F14" i="10"/>
  <c r="F15" i="10"/>
  <c r="F17" i="10"/>
  <c r="F18" i="10"/>
  <c r="F20" i="10"/>
  <c r="F21" i="10"/>
  <c r="F24" i="10"/>
  <c r="F26" i="10"/>
  <c r="F27" i="10"/>
  <c r="F30" i="10"/>
  <c r="F31" i="10"/>
  <c r="F34" i="10"/>
  <c r="F35" i="10"/>
  <c r="F36" i="10"/>
  <c r="F38" i="10"/>
  <c r="F44" i="10"/>
  <c r="F46" i="10"/>
  <c r="F48" i="10"/>
  <c r="F49" i="10"/>
  <c r="F52" i="10"/>
  <c r="E8" i="10"/>
  <c r="E9" i="10"/>
  <c r="E10" i="10"/>
  <c r="E12" i="10"/>
  <c r="E13" i="10"/>
  <c r="E14" i="10"/>
  <c r="E15" i="10"/>
  <c r="E17" i="10"/>
  <c r="E18" i="10"/>
  <c r="E20" i="10"/>
  <c r="E21" i="10"/>
  <c r="E23" i="10"/>
  <c r="E24" i="10"/>
  <c r="E26" i="10"/>
  <c r="E27" i="10"/>
  <c r="E30" i="10"/>
  <c r="E31" i="10"/>
  <c r="E32" i="10"/>
  <c r="E33" i="10"/>
  <c r="E34" i="10"/>
  <c r="E35" i="10"/>
  <c r="E36" i="10"/>
  <c r="E38" i="10"/>
  <c r="E44" i="10"/>
  <c r="E46" i="10"/>
  <c r="E48" i="10"/>
  <c r="E49" i="10"/>
  <c r="E52" i="10"/>
  <c r="E53" i="10"/>
  <c r="F65" i="10"/>
  <c r="F66" i="10"/>
  <c r="F67" i="10"/>
  <c r="F68" i="10"/>
  <c r="F69" i="10"/>
  <c r="F70" i="10"/>
  <c r="F71" i="10"/>
  <c r="F72" i="10"/>
  <c r="F74" i="10"/>
  <c r="F75" i="10"/>
  <c r="F76" i="10"/>
  <c r="F77" i="10"/>
  <c r="F78" i="10"/>
  <c r="F55" i="10"/>
  <c r="F57" i="10"/>
  <c r="F58" i="10"/>
  <c r="F59" i="10"/>
  <c r="F60" i="10"/>
  <c r="F61" i="10"/>
  <c r="F62" i="10"/>
  <c r="F64" i="10"/>
  <c r="E64" i="10"/>
  <c r="E65" i="10"/>
  <c r="E66" i="10"/>
  <c r="E67" i="10"/>
  <c r="E68" i="10"/>
  <c r="E69" i="10"/>
  <c r="E70" i="10"/>
  <c r="E71" i="10"/>
  <c r="E72" i="10"/>
  <c r="E74" i="10"/>
  <c r="E75" i="10"/>
  <c r="E76" i="10"/>
  <c r="E77" i="10"/>
  <c r="E78" i="10"/>
  <c r="E79" i="10"/>
  <c r="E57" i="10"/>
  <c r="E58" i="10"/>
  <c r="E59" i="10"/>
  <c r="E60" i="10"/>
  <c r="E61" i="10"/>
  <c r="E62" i="10"/>
  <c r="E54" i="10"/>
  <c r="E55" i="10"/>
  <c r="F53" i="10"/>
  <c r="F54" i="10"/>
  <c r="F47" i="10"/>
  <c r="F81" i="10"/>
  <c r="E81" i="10"/>
  <c r="F84" i="10"/>
  <c r="F87" i="10"/>
  <c r="E87" i="10"/>
  <c r="F91" i="10"/>
  <c r="E91" i="10"/>
  <c r="F96" i="10"/>
  <c r="F107" i="10"/>
  <c r="E107" i="10"/>
  <c r="F22" i="10"/>
  <c r="E25" i="10"/>
  <c r="E22" i="10"/>
  <c r="F16" i="10"/>
  <c r="F12" i="18"/>
  <c r="E12" i="18"/>
  <c r="C21" i="9"/>
  <c r="D21" i="9"/>
  <c r="B21" i="9"/>
  <c r="F43" i="10"/>
  <c r="E47" i="10"/>
  <c r="E43" i="10"/>
  <c r="F99" i="10"/>
  <c r="F32" i="10"/>
  <c r="F19" i="10"/>
  <c r="E19" i="10"/>
  <c r="F56" i="10"/>
  <c r="E56" i="10"/>
  <c r="E63" i="10"/>
  <c r="E73" i="10"/>
  <c r="F11" i="10"/>
  <c r="F37" i="10"/>
  <c r="E11" i="10"/>
  <c r="F28" i="10"/>
  <c r="F29" i="10"/>
  <c r="E37" i="10"/>
  <c r="E29" i="10"/>
  <c r="D11" i="9"/>
  <c r="B11" i="9"/>
  <c r="C14" i="9"/>
  <c r="E105" i="10"/>
  <c r="E84" i="10"/>
  <c r="F25" i="10"/>
  <c r="F73" i="10"/>
  <c r="E45" i="10"/>
  <c r="F105" i="10"/>
  <c r="F51" i="10"/>
  <c r="E83" i="10"/>
  <c r="E99" i="10"/>
  <c r="F45" i="10"/>
  <c r="F23" i="10"/>
  <c r="E28" i="10"/>
  <c r="F39" i="10"/>
  <c r="F33" i="10"/>
  <c r="E96" i="10"/>
  <c r="E42" i="10"/>
  <c r="F98" i="10"/>
  <c r="E98" i="10"/>
  <c r="C11" i="9"/>
  <c r="F109" i="10"/>
  <c r="F50" i="10"/>
  <c r="F63" i="10"/>
  <c r="F7" i="10"/>
  <c r="E50" i="10"/>
  <c r="F42" i="10"/>
  <c r="E95" i="10"/>
  <c r="E16" i="10"/>
  <c r="E51" i="10"/>
  <c r="D14" i="9"/>
  <c r="E94" i="10"/>
  <c r="E41" i="10"/>
  <c r="B14" i="9"/>
  <c r="B15" i="9" l="1"/>
  <c r="E11" i="9"/>
  <c r="F11" i="9"/>
  <c r="D15" i="9"/>
  <c r="F15" i="9" s="1"/>
  <c r="I188" i="19"/>
  <c r="F190" i="19"/>
  <c r="I190" i="19" s="1"/>
  <c r="E16" i="5"/>
  <c r="E39" i="10"/>
  <c r="E21" i="9"/>
  <c r="F21" i="9"/>
  <c r="I7" i="19"/>
  <c r="I119" i="19"/>
  <c r="F32" i="5"/>
  <c r="E32" i="5"/>
  <c r="F16" i="5"/>
  <c r="F95" i="10"/>
  <c r="F41" i="10"/>
  <c r="F14" i="9"/>
  <c r="E14" i="9"/>
  <c r="E15" i="9" l="1"/>
</calcChain>
</file>

<file path=xl/sharedStrings.xml><?xml version="1.0" encoding="utf-8"?>
<sst xmlns="http://schemas.openxmlformats.org/spreadsheetml/2006/main" count="438" uniqueCount="300">
  <si>
    <t>RASHODI UKUPNO</t>
  </si>
  <si>
    <t>Oznaka</t>
  </si>
  <si>
    <t>Izvor: 110 Opći prihodi i primitci</t>
  </si>
  <si>
    <t>Izvor: 41 Prihodi za posebne namjene - proračunski korisnici</t>
  </si>
  <si>
    <t>Izvor: 42 Višak/manjak prihoda korisnici</t>
  </si>
  <si>
    <t>Izvor: 51 Pomoći iz državnog proračuna</t>
  </si>
  <si>
    <t>SVEUKUPNO PRIHODI:</t>
  </si>
  <si>
    <t>SVEUKUPNO RASHODI:</t>
  </si>
  <si>
    <t>3235-Zakupnine i najamnine</t>
  </si>
  <si>
    <t>3214-Ostale naknade troškova zaposlenima</t>
  </si>
  <si>
    <t>A. RAČUN PRIHODA I RASHODA</t>
  </si>
  <si>
    <t xml:space="preserve">PRIHODI I RASHODI </t>
  </si>
  <si>
    <t>6 Prihodi poslovanja</t>
  </si>
  <si>
    <t xml:space="preserve"> PRIHODI UKUPNO</t>
  </si>
  <si>
    <t>3 Rashodi poslovanja</t>
  </si>
  <si>
    <t>4 Rashodi za nabavu nefinancijske imovine</t>
  </si>
  <si>
    <t>Razlika - višak/manjak</t>
  </si>
  <si>
    <t>8 Primici od financijske imovine i zaduživanja</t>
  </si>
  <si>
    <t>5  Izdaci za financijsku imovinu i otplate zajmova</t>
  </si>
  <si>
    <t>Neto zaduživanje/financiranje</t>
  </si>
  <si>
    <t>Višak/manjak iz prethodnih godina</t>
  </si>
  <si>
    <t>Višak/manjak+neto financiranje+raspoloživa sredstva iz prethodnih godina</t>
  </si>
  <si>
    <t>OPĆI DIO</t>
  </si>
  <si>
    <t>Bročana oznaka i naziv računa prihoda i rashoda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</si>
  <si>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</si>
  <si>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</si>
  <si>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</si>
  <si>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</si>
  <si>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</si>
  <si>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</si>
  <si>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</si>
  <si>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</si>
  <si>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</si>
  <si>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</si>
  <si>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</si>
  <si>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</si>
  <si>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6631-Tekuće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</si>
  <si>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</si>
  <si>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</si>
  <si>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</si>
  <si>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nabavu nefinancijske imovine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</si>
  <si>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</si>
  <si>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</si>
  <si>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</si>
  <si>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</si>
  <si>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9 VLASTITI IZVORI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</si>
  <si>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</si>
  <si>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</si>
  <si>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</si>
  <si>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</si>
  <si>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</si>
  <si>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</si>
  <si>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</si>
  <si>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</si>
  <si>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</si>
  <si>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</si>
  <si>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</si>
  <si>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</si>
  <si>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</si>
  <si>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</si>
  <si>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</si>
  <si>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</si>
  <si>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</si>
  <si>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</si>
  <si>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</si>
  <si>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</si>
  <si>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</si>
  <si>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</si>
  <si>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</si>
  <si>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</si>
  <si>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</si>
  <si>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</si>
  <si>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</si>
  <si>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</si>
  <si>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</si>
  <si>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</si>
  <si>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</si>
  <si>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</si>
  <si>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</si>
  <si>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</si>
  <si>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</si>
  <si>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</si>
  <si>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324 Naknade troš.osob.izvan RO</t>
  </si>
  <si>
    <t>32412 Naknade ostalih troškova</t>
  </si>
  <si>
    <t>34-Financijski rashodi</t>
  </si>
  <si>
    <t>343 Ostali financijski rashodi</t>
  </si>
  <si>
    <t>3433 Zatezne kamate</t>
  </si>
  <si>
    <t>41 Rashodi za nabavu nem.imovine</t>
  </si>
  <si>
    <t xml:space="preserve">412 Nematerijalna imovina </t>
  </si>
  <si>
    <t>4123 Licence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</si>
  <si>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</si>
  <si>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</si>
  <si>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</si>
  <si>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</si>
  <si>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</si>
  <si>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4225 Instrumenti,uređaji i strojevi</t>
  </si>
  <si>
    <t>4227 Uređaji, strojevi i oprema za ostale namjene</t>
  </si>
  <si>
    <t>424 Knjige, umjetnička djela i ostale izložbene vrijednosti</t>
  </si>
  <si>
    <t>4241 Knjige</t>
  </si>
  <si>
    <t>SVEUKUPNO RASHODI</t>
  </si>
  <si>
    <t>3233- Usluge promidžbe i informiranja</t>
  </si>
  <si>
    <t>3812-Tekuće donacije u naravi</t>
  </si>
  <si>
    <t>3431-Bankarske usl. i usl. platnog prometa</t>
  </si>
  <si>
    <t>A. SAŽETAK RAČUNA PRIHODA I RASHODA</t>
  </si>
  <si>
    <t>B. SAŽETAK RAČUNA FINANCIRANJA</t>
  </si>
  <si>
    <t>C. PRENESENI VIŠAK ILI PRENESENI MANJAK I VIŠEGODIŠNJI PLAN URAVNOTEŽENJA</t>
  </si>
  <si>
    <t>RASHODI PREMA FUNKCIJSKOJ KLASIFIKACIJI</t>
  </si>
  <si>
    <t>BROJČANA OZNAKA I NAZIV</t>
  </si>
  <si>
    <t>Indeks</t>
  </si>
  <si>
    <t>5=4/2*100</t>
  </si>
  <si>
    <t>6=4/3*100</t>
  </si>
  <si>
    <t xml:space="preserve">UKUPNO RASHODI </t>
  </si>
  <si>
    <t>09 Obrazovanje</t>
  </si>
  <si>
    <t>663 Donacije od pravnih i fizičkih osoba izvan općeg proračuna</t>
  </si>
  <si>
    <t>3811-Tekuće donacije u novcu</t>
  </si>
  <si>
    <t>7231 Prijevozna sredstva u cestovnom prometu</t>
  </si>
  <si>
    <t>Izvor: 11-Opći prihodi i primitci</t>
  </si>
  <si>
    <t>Izvor 31: Vlastiti prihodi-korisnici</t>
  </si>
  <si>
    <t>0912 Osnovno obrazovanje</t>
  </si>
  <si>
    <t>0960 Dodatne usluge u obrazovanju</t>
  </si>
  <si>
    <t>Izvor: 31 Vlastiti prihodi-korisnici</t>
  </si>
  <si>
    <t>Izvor: 53 Proračun JLS</t>
  </si>
  <si>
    <t>Indeks 3/2 (5)</t>
  </si>
  <si>
    <t>Izvor: 45 F.P. I dod.udio u por.na dohodak</t>
  </si>
  <si>
    <t xml:space="preserve">   </t>
  </si>
  <si>
    <t>Indeks 3/1            (4)</t>
  </si>
  <si>
    <t>Indeks         4/2*100</t>
  </si>
  <si>
    <t>Indeks       4/3*100</t>
  </si>
  <si>
    <t>639 Prijenosi između proračunskih korisnika istog proračuna</t>
  </si>
  <si>
    <t xml:space="preserve">6391 Tekući prijenosi između  korisnika istog proračuna </t>
  </si>
  <si>
    <t>6393 Tekući prijenosi između pror.korisnika istog pror.tem.EU sredstava</t>
  </si>
  <si>
    <t>922 VIŠAK/MANJAK PRIHODA</t>
  </si>
  <si>
    <t>6632-Kapitalne donacije</t>
  </si>
  <si>
    <t>SVEUKUPNO PRIHODI</t>
  </si>
  <si>
    <t xml:space="preserve">372 Ostale naknade građanima i kućanstvima iz proračuna </t>
  </si>
  <si>
    <t>3721 Naknade građanima i kućanstvima u novcu</t>
  </si>
  <si>
    <t>3722 Naknade građanima i kućanstvima u naravi</t>
  </si>
  <si>
    <t>426 Nematerijalna proizvedena imovina</t>
  </si>
  <si>
    <t>4264 Ostala nematerijalna proizvedena imovina</t>
  </si>
  <si>
    <t>Izvor: 54 Pomoći iz inozemstva</t>
  </si>
  <si>
    <t>Izvor: 54 Pomoći iz inozematv</t>
  </si>
  <si>
    <t>Račun/Pozicija</t>
  </si>
  <si>
    <t>Opis</t>
  </si>
  <si>
    <t>Izvor 
financiranja</t>
  </si>
  <si>
    <t>Indeks (6/4)*100</t>
  </si>
  <si>
    <t>Indeks (6/5)*100</t>
  </si>
  <si>
    <t>Razdjel 030</t>
  </si>
  <si>
    <t>UPRAVNI ODJEL ZA OBRAZOVANJE, KULTURU I ŠPORT</t>
  </si>
  <si>
    <t>Glava 030-04</t>
  </si>
  <si>
    <t>OSNOVNOŠKOLSKO OBRAZOVANJE</t>
  </si>
  <si>
    <t>Program 2202</t>
  </si>
  <si>
    <t>Osnovno školstvo - standard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</si>
  <si>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</si>
  <si>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</si>
  <si>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</si>
  <si>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</si>
  <si>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</si>
  <si>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</si>
  <si>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Službena putovanja</t>
  </si>
  <si>
    <t>Stručno usavršavanje zaposlenika</t>
  </si>
  <si>
    <t>Uredski materijal i ostali materijalni rashodi</t>
  </si>
  <si>
    <t>Materijal i sirovine</t>
  </si>
  <si>
    <t>El.energija</t>
  </si>
  <si>
    <t>Motorni benzin i dizel gorivo</t>
  </si>
  <si>
    <t>Materijal i dijelovi za tekuće i inv.održ.</t>
  </si>
  <si>
    <t>Sitni inventar i auto gume</t>
  </si>
  <si>
    <t>Usluge telefona, pošte i prijevoza</t>
  </si>
  <si>
    <t>Usluge tekućeg i investicijskog održ.                              **</t>
  </si>
  <si>
    <t>Usluge promidžbe i informiranja</t>
  </si>
  <si>
    <t>Komunalne usluge</t>
  </si>
  <si>
    <t>Zakupnine i najamnine</t>
  </si>
  <si>
    <t>Zdravstvene i veterinarske usluge</t>
  </si>
  <si>
    <t>Intelektualne usluge</t>
  </si>
  <si>
    <t>Računalne usluge</t>
  </si>
  <si>
    <t>Ostale usluge</t>
  </si>
  <si>
    <t>Premije osiguranja</t>
  </si>
  <si>
    <t>Reprezentacija</t>
  </si>
  <si>
    <t>Članarine</t>
  </si>
  <si>
    <t>Ostali nespomenuti rashodi posl.</t>
  </si>
  <si>
    <t>Knjige</t>
  </si>
  <si>
    <t>Hitne intervencije u osnovnim školama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</si>
  <si>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</si>
  <si>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</si>
  <si>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</si>
  <si>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</si>
  <si>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</si>
  <si>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</si>
  <si>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</si>
  <si>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</si>
  <si>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Aktivnost: A2203-04</t>
  </si>
  <si>
    <t>Podizanje kvalitete i standarda u školstvu</t>
  </si>
  <si>
    <t>Uredski materijal i ostali mat.rashodi</t>
  </si>
  <si>
    <t>Ostali nespomenuti rashodi poslovanja</t>
  </si>
  <si>
    <t>Ostale naknade iz proračuna u naravi</t>
  </si>
  <si>
    <t>Osnovno škoistvo-iznad standarda</t>
  </si>
  <si>
    <t>Funkcija: 0960</t>
  </si>
  <si>
    <t>Aktivnost: A2203-06</t>
  </si>
  <si>
    <t>Školska kuhinja i kantina</t>
  </si>
  <si>
    <t>Aktivnost: A2203-14</t>
  </si>
  <si>
    <t>Dodatne usluge u obrazovanju</t>
  </si>
  <si>
    <t>Aktivnost: A2203-27</t>
  </si>
  <si>
    <t>Udžbenici</t>
  </si>
  <si>
    <t>Aktivnost: A2203-33</t>
  </si>
  <si>
    <t xml:space="preserve"> Prehrana za učenikke</t>
  </si>
  <si>
    <t xml:space="preserve">Namirnice </t>
  </si>
  <si>
    <t xml:space="preserve"> </t>
  </si>
  <si>
    <t>Aktivnost: A2203-34</t>
  </si>
  <si>
    <t>Zalihe menst. Hig. Potrebština</t>
  </si>
  <si>
    <t>Materijal za hig.potrebe i njegu</t>
  </si>
  <si>
    <t>Naknada za prijevoz</t>
  </si>
  <si>
    <t>Doprinosi na plaće</t>
  </si>
  <si>
    <t>Program 4306</t>
  </si>
  <si>
    <t>Nacionalni EU projekti</t>
  </si>
  <si>
    <t>Tekući projekt:T4306-03</t>
  </si>
  <si>
    <t>Inkluzija-korak bliže društvu bez prepreka</t>
  </si>
  <si>
    <t>Naknade za prijevoz</t>
  </si>
  <si>
    <t>Program 2202 Osnovno školstvo -standard</t>
  </si>
  <si>
    <t>Program 2203 Osnovno školstvo-iznad standarda</t>
  </si>
  <si>
    <t>Program 4306 Nacionalni EU projekti</t>
  </si>
  <si>
    <t>UKUPNO:</t>
  </si>
  <si>
    <t>Računovođa:</t>
  </si>
  <si>
    <t>38-Ostali rashodi</t>
  </si>
  <si>
    <t>381-Tekuće donacije</t>
  </si>
  <si>
    <t>Izvor: 12 Višak/manjak prihoda ZŽ</t>
  </si>
  <si>
    <t>Izvor: 19 Predfinanciranje iz ZŽ</t>
  </si>
  <si>
    <t>Uredski materijal</t>
  </si>
  <si>
    <t>Materijal i dijelovi za tekuće održavanje</t>
  </si>
  <si>
    <t>OSNOVNA ŠKOLA STJEPANA RADIĆA BIBINJE</t>
  </si>
  <si>
    <t>Ravnateljica:</t>
  </si>
  <si>
    <t>Marina Lisica</t>
  </si>
  <si>
    <t>Izvršenje 2024.</t>
  </si>
  <si>
    <t>Ravnteljica</t>
  </si>
  <si>
    <t>OŠ STJEPANA RADIĆA BIBINJE</t>
  </si>
  <si>
    <t>Kristina Sorić</t>
  </si>
  <si>
    <t>Izvor: 53 Pomoći JLS</t>
  </si>
  <si>
    <t>6381-Pomoći temeljem prijenosa EU sredstava</t>
  </si>
  <si>
    <t>638 Pom.i iz DP tem.prijenosa EU sredstava</t>
  </si>
  <si>
    <t>Aktivnost: T2202-03</t>
  </si>
  <si>
    <t>Uredska oprema i namještaj</t>
  </si>
  <si>
    <t>Usluge tekućeg i inv. Održavanja oprema</t>
  </si>
  <si>
    <t>Ostale nespomenute usluge</t>
  </si>
  <si>
    <t xml:space="preserve">Aktivnost:A2203-30 </t>
  </si>
  <si>
    <t>Produženi boravak</t>
  </si>
  <si>
    <t>Izrada projektne dokumentacije</t>
  </si>
  <si>
    <t>Aktivnost: A2203-01</t>
  </si>
  <si>
    <t>Javne potrebe u prosvjeti- korisnici</t>
  </si>
  <si>
    <t>Natjecanja i smotre OŠ</t>
  </si>
  <si>
    <t>Izvorni plan 2025.</t>
  </si>
  <si>
    <t>Izvršenje 2025.</t>
  </si>
  <si>
    <t xml:space="preserve"> IZVJEŠTAJ O IZVRŠENJU FINANCIJSKOG PLANA OD 01.01.-30.06.2025.g.</t>
  </si>
  <si>
    <t xml:space="preserve"> IZVJEŠTAJ O IZVRŠENJU FINANCIJSKOG PLANA ZA 1.1.-30.6.2025.g.</t>
  </si>
  <si>
    <t>Izvršenje 2024.                           (1)</t>
  </si>
  <si>
    <t>Izvorni plan 2025. (2)</t>
  </si>
  <si>
    <t>Izvršenje 2025.  (3)</t>
  </si>
  <si>
    <t xml:space="preserve">                           RASHODI PO IZVORIMA FINANCIRANJA 1.1.-30.6. 2025 GODINA</t>
  </si>
  <si>
    <t>IZVRŠENJE FINANCIJSKOG PLANA OŠ STJEPANA RADIĆA BIBINJE ZA
PERIOD 01.01.-30.06.2024.g.                                                                                                                                                                                                                                                                          POSEBNI DIO - RASHODI I IZDACI</t>
  </si>
  <si>
    <t>Tekući plan  2025.</t>
  </si>
  <si>
    <t xml:space="preserve">Izvršenje 2025.
    </t>
  </si>
  <si>
    <t xml:space="preserve">  IZVJEŠTAJ O IZVRŠENJU FINANCIJSKOG PLANA ZA 1.1.-30.06. 2025.g.</t>
  </si>
  <si>
    <t xml:space="preserve">Izvršenje  2024.          </t>
  </si>
  <si>
    <t xml:space="preserve">Izvršenje 2025.            </t>
  </si>
  <si>
    <t xml:space="preserve">IZVJEŠTAJ O IZVRŠENJU FINANCIJSKOG PLANA ZA 1.1.-30.6.2025. </t>
  </si>
  <si>
    <t>Izvorni plan-2025.</t>
  </si>
  <si>
    <t xml:space="preserve">Izvršenje 2025.             </t>
  </si>
  <si>
    <t>Izvršenje         2024.</t>
  </si>
  <si>
    <t>Izvršenje             2025.</t>
  </si>
  <si>
    <t>Naknade članovima povjerenstva</t>
  </si>
  <si>
    <t>Aktivnost: A2203-37</t>
  </si>
  <si>
    <t>Rad s darovitim i visoko motiviranim učenicima OŠ</t>
  </si>
  <si>
    <t>Zakupnine i najamnine OŠ</t>
  </si>
  <si>
    <t>Zakupnine i najamnine UO</t>
  </si>
  <si>
    <t xml:space="preserve">Plaće za redovan rad ŽP </t>
  </si>
  <si>
    <t>Plaće za redovan rad ŽP 2025</t>
  </si>
  <si>
    <t xml:space="preserve">Plaće za redovan rad VPP </t>
  </si>
  <si>
    <t xml:space="preserve">Ostali rashodi za zaposlene </t>
  </si>
  <si>
    <t>Doprinosi na plaće OZO-ŽP</t>
  </si>
  <si>
    <t>Doprinosi na plaće OZO-ŽP 2025</t>
  </si>
  <si>
    <t>Doprinosi na plaće  OZO-VPP 2025</t>
  </si>
  <si>
    <t>Tekući projekt:T4306-2 Projekt Erasmus + KA121-OŠ Bibinje</t>
  </si>
  <si>
    <t>Tekući projekt:K4306-35 Projekt Erasmus + KA122-Bridging the gap-OŠ BIBINJE</t>
  </si>
  <si>
    <t>L881</t>
  </si>
  <si>
    <t>Ostale zakupnine i najamnine</t>
  </si>
  <si>
    <t>Materijal i sirovine OŠ</t>
  </si>
  <si>
    <t>Ostali nespomenuti rashodi</t>
  </si>
  <si>
    <t>Projekt OŠ Bibinje - NPOO</t>
  </si>
  <si>
    <t>Ostali nespomenuti rashodi poslovanja-KA121-2024-OŠ Bi</t>
  </si>
  <si>
    <t>Ostali nespomenuti rashodi poslovanja-KA122-Bridging the</t>
  </si>
  <si>
    <t>Plaće za redovan rad EU 2023/2024</t>
  </si>
  <si>
    <t>Plaće za redovan rad ŽP 2024/2025</t>
  </si>
  <si>
    <t>Plaće za redovan rad VPP 2023/2024</t>
  </si>
  <si>
    <t>Doprinosi na plaće OZO-MZO 2023/2026</t>
  </si>
  <si>
    <t>Ostali rashodi za zaposlene 2023/2026</t>
  </si>
  <si>
    <t>PRIHODI PO IZVORIMA FINANCIIRANJA 2025. GODINA</t>
  </si>
  <si>
    <t>Izvršenje  2024. (1)</t>
  </si>
  <si>
    <t>Izvorni plan 2025. (2.)</t>
  </si>
  <si>
    <t>Izvršenje 2025   (3)</t>
  </si>
  <si>
    <t>PRIHODI I RASHODI 2025. PREMA EKONOMSKOJ KLASIFIKACIJI</t>
  </si>
  <si>
    <t>U Bibinjama, 17.07.2025.</t>
  </si>
  <si>
    <t>U Bibinjama, 17. 07.2025.g.</t>
  </si>
  <si>
    <t>Bibinje, 17.07.2025.g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</si>
</sst>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charset val="238"/>
    </font>
    <font>
      <b/>
      <sz val="12"/>
      <name val="Calibri"/>
      <family val="2"/>
    </font>
    <font>
      <sz val="12"/>
      <name val="Calibri"/>
      <family val="2"/>
    </font>
    <font>
      <b/>
      <sz val="10"/>
      <color indexed="8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b/>
      <sz val="10"/>
      <color indexed="8"/>
      <name val="MS Sans Serif"/>
      <charset val="238"/>
    </font>
    <font>
      <sz val="8"/>
      <name val="MS Sans Serif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5" fillId="8" borderId="0" applyNumberFormat="0" applyBorder="0" applyAlignment="0" applyProtection="0"/>
    <xf numFmtId="0" fontId="31" fillId="37" borderId="17" applyNumberFormat="0" applyFont="0" applyAlignment="0" applyProtection="0"/>
    <xf numFmtId="0" fontId="6" fillId="16" borderId="2" applyNumberFormat="0" applyAlignment="0" applyProtection="0"/>
    <xf numFmtId="0" fontId="7" fillId="17" borderId="3" applyNumberFormat="0" applyAlignment="0" applyProtection="0"/>
    <xf numFmtId="0" fontId="33" fillId="38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2" applyNumberFormat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4" fillId="45" borderId="18" applyNumberFormat="0" applyAlignment="0" applyProtection="0"/>
    <xf numFmtId="0" fontId="35" fillId="45" borderId="19" applyNumberFormat="0" applyAlignment="0" applyProtection="0"/>
    <xf numFmtId="0" fontId="14" fillId="0" borderId="8" applyNumberFormat="0" applyFill="0" applyAlignment="0" applyProtection="0"/>
    <xf numFmtId="0" fontId="36" fillId="46" borderId="0" applyNumberFormat="0" applyBorder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9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41" fillId="47" borderId="0" applyNumberFormat="0" applyBorder="0" applyAlignment="0" applyProtection="0"/>
    <xf numFmtId="0" fontId="31" fillId="0" borderId="0"/>
    <xf numFmtId="0" fontId="31" fillId="0" borderId="0"/>
    <xf numFmtId="0" fontId="16" fillId="4" borderId="1" applyNumberFormat="0" applyFont="0" applyAlignment="0" applyProtection="0"/>
    <xf numFmtId="0" fontId="17" fillId="16" borderId="7" applyNumberFormat="0" applyAlignment="0" applyProtection="0"/>
    <xf numFmtId="0" fontId="42" fillId="0" borderId="23" applyNumberFormat="0" applyFill="0" applyAlignment="0" applyProtection="0"/>
    <xf numFmtId="0" fontId="43" fillId="48" borderId="24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46" fillId="0" borderId="25" applyNumberFormat="0" applyFill="0" applyAlignment="0" applyProtection="0"/>
    <xf numFmtId="0" fontId="47" fillId="49" borderId="19" applyNumberFormat="0" applyAlignment="0" applyProtection="0"/>
    <xf numFmtId="0" fontId="14" fillId="0" borderId="0" applyNumberFormat="0" applyFill="0" applyBorder="0" applyAlignment="0" applyProtection="0"/>
  </cellStyleXfs>
  <cellXfs count="253">
    <xf numFmtId="0" fontId="0" fillId="0" borderId="0" xfId="0" applyNumberFormat="1" applyFill="1" applyBorder="1" applyAlignment="1" applyProtection="1"/>
    <xf numFmtId="0" fontId="48" fillId="0" borderId="0" xfId="0" applyFont="1" applyBorder="1" applyAlignment="1">
      <alignment horizontal="left" wrapText="1"/>
    </xf>
    <xf numFmtId="0" fontId="48" fillId="0" borderId="10" xfId="0" applyFont="1" applyBorder="1" applyAlignment="1">
      <alignment horizontal="left" wrapText="1"/>
    </xf>
    <xf numFmtId="4" fontId="49" fillId="50" borderId="26" xfId="0" applyNumberFormat="1" applyFont="1" applyFill="1" applyBorder="1" applyAlignment="1">
      <alignment horizontal="right" wrapText="1"/>
    </xf>
    <xf numFmtId="0" fontId="50" fillId="0" borderId="0" xfId="0" applyFont="1" applyAlignment="1">
      <alignment horizontal="left" indent="1"/>
    </xf>
    <xf numFmtId="0" fontId="51" fillId="18" borderId="0" xfId="0" applyFont="1" applyFill="1" applyAlignment="1">
      <alignment horizontal="left" vertical="center" wrapText="1"/>
    </xf>
    <xf numFmtId="0" fontId="50" fillId="0" borderId="10" xfId="0" applyFont="1" applyBorder="1" applyAlignment="1">
      <alignment horizontal="left" wrapText="1"/>
    </xf>
    <xf numFmtId="4" fontId="49" fillId="51" borderId="26" xfId="0" applyNumberFormat="1" applyFont="1" applyFill="1" applyBorder="1" applyAlignment="1">
      <alignment horizontal="right" wrapText="1"/>
    </xf>
    <xf numFmtId="0" fontId="53" fillId="0" borderId="11" xfId="0" applyFont="1" applyBorder="1" applyAlignment="1">
      <alignment horizontal="center" vertical="center" wrapText="1"/>
    </xf>
    <xf numFmtId="4" fontId="52" fillId="52" borderId="26" xfId="0" applyNumberFormat="1" applyFont="1" applyFill="1" applyBorder="1" applyAlignment="1">
      <alignment horizontal="right" wrapText="1"/>
    </xf>
    <xf numFmtId="0" fontId="20" fillId="18" borderId="0" xfId="0" applyFont="1" applyFill="1" applyAlignment="1">
      <alignment horizontal="center" vertical="center" wrapText="1"/>
    </xf>
    <xf numFmtId="0" fontId="54" fillId="18" borderId="0" xfId="0" applyFont="1" applyFill="1" applyAlignment="1">
      <alignment horizontal="center" vertical="center" wrapText="1"/>
    </xf>
    <xf numFmtId="0" fontId="22" fillId="51" borderId="0" xfId="72" applyFont="1" applyFill="1" applyAlignment="1">
      <alignment horizontal="center" vertical="center" wrapText="1"/>
    </xf>
    <xf numFmtId="0" fontId="23" fillId="51" borderId="0" xfId="72" applyFont="1" applyFill="1" applyAlignment="1">
      <alignment vertical="center" wrapText="1"/>
    </xf>
    <xf numFmtId="0" fontId="49" fillId="51" borderId="27" xfId="0" applyFont="1" applyFill="1" applyBorder="1" applyAlignment="1">
      <alignment horizontal="left" wrapText="1"/>
    </xf>
    <xf numFmtId="0" fontId="49" fillId="50" borderId="27" xfId="0" applyFont="1" applyFill="1" applyBorder="1" applyAlignment="1">
      <alignment horizontal="left" wrapText="1"/>
    </xf>
    <xf numFmtId="0" fontId="52" fillId="52" borderId="27" xfId="0" applyFont="1" applyFill="1" applyBorder="1" applyAlignment="1">
      <alignment horizontal="left" wrapText="1"/>
    </xf>
    <xf numFmtId="0" fontId="52" fillId="53" borderId="27" xfId="0" applyFont="1" applyFill="1" applyBorder="1" applyAlignment="1">
      <alignment horizontal="left" wrapText="1"/>
    </xf>
    <xf numFmtId="4" fontId="52" fillId="53" borderId="26" xfId="0" applyNumberFormat="1" applyFont="1" applyFill="1" applyBorder="1" applyAlignment="1">
      <alignment horizontal="right" wrapText="1"/>
    </xf>
    <xf numFmtId="0" fontId="21" fillId="0" borderId="0" xfId="0" applyFont="1"/>
    <xf numFmtId="0" fontId="0" fillId="0" borderId="0" xfId="0"/>
    <xf numFmtId="4" fontId="56" fillId="50" borderId="26" xfId="0" applyNumberFormat="1" applyFont="1" applyFill="1" applyBorder="1" applyAlignment="1">
      <alignment horizontal="right" wrapText="1"/>
    </xf>
    <xf numFmtId="4" fontId="53" fillId="53" borderId="11" xfId="0" applyNumberFormat="1" applyFont="1" applyFill="1" applyBorder="1" applyAlignment="1">
      <alignment wrapText="1"/>
    </xf>
    <xf numFmtId="4" fontId="56" fillId="50" borderId="11" xfId="0" applyNumberFormat="1" applyFont="1" applyFill="1" applyBorder="1" applyAlignment="1">
      <alignment wrapText="1"/>
    </xf>
    <xf numFmtId="0" fontId="53" fillId="50" borderId="11" xfId="0" applyFont="1" applyFill="1" applyBorder="1" applyAlignment="1">
      <alignment horizontal="left" wrapText="1"/>
    </xf>
    <xf numFmtId="4" fontId="56" fillId="50" borderId="11" xfId="0" applyNumberFormat="1" applyFont="1" applyFill="1" applyBorder="1" applyAlignment="1">
      <alignment horizontal="right" wrapText="1"/>
    </xf>
    <xf numFmtId="4" fontId="56" fillId="50" borderId="28" xfId="0" applyNumberFormat="1" applyFont="1" applyFill="1" applyBorder="1" applyAlignment="1">
      <alignment horizontal="right" wrapText="1"/>
    </xf>
    <xf numFmtId="0" fontId="57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22" fillId="51" borderId="0" xfId="72" applyFont="1" applyFill="1" applyAlignment="1">
      <alignment horizontal="center" vertical="center" wrapText="1"/>
    </xf>
    <xf numFmtId="0" fontId="23" fillId="51" borderId="0" xfId="72" applyFont="1" applyFill="1" applyAlignment="1">
      <alignment vertical="center" wrapText="1"/>
    </xf>
    <xf numFmtId="0" fontId="56" fillId="50" borderId="11" xfId="0" applyFont="1" applyFill="1" applyBorder="1" applyAlignment="1">
      <alignment horizontal="left" wrapText="1"/>
    </xf>
    <xf numFmtId="4" fontId="56" fillId="50" borderId="11" xfId="0" applyNumberFormat="1" applyFont="1" applyFill="1" applyBorder="1" applyAlignment="1">
      <alignment horizontal="right" wrapText="1" indent="1"/>
    </xf>
    <xf numFmtId="0" fontId="56" fillId="50" borderId="11" xfId="72" applyFont="1" applyFill="1" applyBorder="1" applyAlignment="1">
      <alignment horizontal="left" wrapText="1"/>
    </xf>
    <xf numFmtId="4" fontId="56" fillId="50" borderId="11" xfId="72" applyNumberFormat="1" applyFont="1" applyFill="1" applyBorder="1" applyAlignment="1">
      <alignment wrapText="1"/>
    </xf>
    <xf numFmtId="0" fontId="53" fillId="53" borderId="11" xfId="0" applyFont="1" applyFill="1" applyBorder="1" applyAlignment="1">
      <alignment horizontal="left" wrapText="1"/>
    </xf>
    <xf numFmtId="4" fontId="53" fillId="0" borderId="11" xfId="0" applyNumberFormat="1" applyFont="1" applyFill="1" applyBorder="1" applyAlignment="1">
      <alignment wrapText="1"/>
    </xf>
    <xf numFmtId="0" fontId="53" fillId="53" borderId="11" xfId="0" applyFont="1" applyFill="1" applyBorder="1" applyAlignment="1">
      <alignment horizontal="center" vertical="center" wrapText="1"/>
    </xf>
    <xf numFmtId="0" fontId="58" fillId="53" borderId="11" xfId="0" applyFont="1" applyFill="1" applyBorder="1" applyAlignment="1">
      <alignment horizontal="left" wrapText="1"/>
    </xf>
    <xf numFmtId="4" fontId="53" fillId="53" borderId="26" xfId="0" applyNumberFormat="1" applyFont="1" applyFill="1" applyBorder="1" applyAlignment="1">
      <alignment horizontal="right" wrapText="1"/>
    </xf>
    <xf numFmtId="0" fontId="53" fillId="53" borderId="13" xfId="0" applyFont="1" applyFill="1" applyBorder="1" applyAlignment="1">
      <alignment horizontal="center" vertical="center" wrapText="1"/>
    </xf>
    <xf numFmtId="0" fontId="28" fillId="51" borderId="32" xfId="72" applyFont="1" applyFill="1" applyBorder="1" applyAlignment="1">
      <alignment horizontal="center" vertical="center" wrapText="1"/>
    </xf>
    <xf numFmtId="3" fontId="28" fillId="56" borderId="32" xfId="0" applyNumberFormat="1" applyFont="1" applyFill="1" applyBorder="1" applyAlignment="1">
      <alignment horizontal="center" vertical="center" wrapText="1"/>
    </xf>
    <xf numFmtId="4" fontId="29" fillId="0" borderId="32" xfId="73" applyNumberFormat="1" applyFont="1" applyBorder="1" applyAlignment="1">
      <alignment horizontal="right" vertical="center"/>
    </xf>
    <xf numFmtId="0" fontId="27" fillId="53" borderId="32" xfId="72" applyFont="1" applyFill="1" applyBorder="1" applyAlignment="1">
      <alignment horizontal="center" vertical="center" wrapText="1"/>
    </xf>
    <xf numFmtId="4" fontId="30" fillId="57" borderId="32" xfId="0" applyNumberFormat="1" applyFont="1" applyFill="1" applyBorder="1" applyAlignment="1">
      <alignment horizontal="right" vertical="center" wrapText="1"/>
    </xf>
    <xf numFmtId="4" fontId="29" fillId="51" borderId="32" xfId="72" applyNumberFormat="1" applyFont="1" applyFill="1" applyBorder="1" applyAlignment="1">
      <alignment horizontal="right" vertical="center"/>
    </xf>
    <xf numFmtId="4" fontId="56" fillId="51" borderId="26" xfId="0" applyNumberFormat="1" applyFont="1" applyFill="1" applyBorder="1" applyAlignment="1">
      <alignment horizontal="right" wrapText="1"/>
    </xf>
    <xf numFmtId="3" fontId="27" fillId="57" borderId="32" xfId="0" applyNumberFormat="1" applyFont="1" applyFill="1" applyBorder="1" applyAlignment="1">
      <alignment horizontal="center" vertical="center" wrapText="1"/>
    </xf>
    <xf numFmtId="0" fontId="30" fillId="53" borderId="32" xfId="72" applyFont="1" applyFill="1" applyBorder="1" applyAlignment="1">
      <alignment horizontal="center" vertical="center" wrapText="1"/>
    </xf>
    <xf numFmtId="4" fontId="53" fillId="53" borderId="11" xfId="0" applyNumberFormat="1" applyFont="1" applyFill="1" applyBorder="1" applyAlignment="1">
      <alignment horizontal="right" wrapText="1" indent="1"/>
    </xf>
    <xf numFmtId="49" fontId="29" fillId="0" borderId="32" xfId="73" applyNumberFormat="1" applyFont="1" applyBorder="1" applyAlignment="1">
      <alignment vertical="center" wrapText="1"/>
    </xf>
    <xf numFmtId="49" fontId="29" fillId="0" borderId="32" xfId="73" applyNumberFormat="1" applyFont="1" applyBorder="1" applyAlignment="1">
      <alignment vertical="center"/>
    </xf>
    <xf numFmtId="0" fontId="24" fillId="0" borderId="0" xfId="0" applyNumberFormat="1" applyFont="1" applyFill="1" applyBorder="1" applyAlignment="1" applyProtection="1"/>
    <xf numFmtId="0" fontId="52" fillId="55" borderId="11" xfId="0" applyFont="1" applyFill="1" applyBorder="1" applyAlignment="1">
      <alignment horizontal="left" wrapText="1"/>
    </xf>
    <xf numFmtId="4" fontId="52" fillId="55" borderId="12" xfId="0" applyNumberFormat="1" applyFont="1" applyFill="1" applyBorder="1" applyAlignment="1">
      <alignment horizontal="center" wrapText="1"/>
    </xf>
    <xf numFmtId="0" fontId="52" fillId="55" borderId="12" xfId="0" applyFont="1" applyFill="1" applyBorder="1" applyAlignment="1">
      <alignment horizontal="center" wrapText="1"/>
    </xf>
    <xf numFmtId="0" fontId="52" fillId="55" borderId="31" xfId="0" applyFont="1" applyFill="1" applyBorder="1" applyAlignment="1">
      <alignment horizontal="center" wrapText="1"/>
    </xf>
    <xf numFmtId="0" fontId="52" fillId="55" borderId="28" xfId="0" applyNumberFormat="1" applyFont="1" applyFill="1" applyBorder="1" applyAlignment="1">
      <alignment horizontal="center" wrapText="1"/>
    </xf>
    <xf numFmtId="0" fontId="52" fillId="50" borderId="27" xfId="0" applyFont="1" applyFill="1" applyBorder="1" applyAlignment="1">
      <alignment horizontal="left" wrapText="1"/>
    </xf>
    <xf numFmtId="4" fontId="52" fillId="50" borderId="26" xfId="0" applyNumberFormat="1" applyFont="1" applyFill="1" applyBorder="1" applyAlignment="1">
      <alignment horizontal="right" wrapText="1"/>
    </xf>
    <xf numFmtId="4" fontId="52" fillId="0" borderId="26" xfId="0" applyNumberFormat="1" applyFont="1" applyFill="1" applyBorder="1" applyAlignment="1">
      <alignment horizontal="right" wrapText="1"/>
    </xf>
    <xf numFmtId="0" fontId="52" fillId="54" borderId="27" xfId="0" applyFont="1" applyFill="1" applyBorder="1" applyAlignment="1">
      <alignment horizontal="left" wrapText="1"/>
    </xf>
    <xf numFmtId="4" fontId="52" fillId="54" borderId="26" xfId="0" applyNumberFormat="1" applyFont="1" applyFill="1" applyBorder="1" applyAlignment="1">
      <alignment horizontal="right" wrapText="1"/>
    </xf>
    <xf numFmtId="0" fontId="52" fillId="51" borderId="29" xfId="0" applyFont="1" applyFill="1" applyBorder="1" applyAlignment="1">
      <alignment horizontal="center" wrapText="1"/>
    </xf>
    <xf numFmtId="0" fontId="52" fillId="51" borderId="30" xfId="0" applyFont="1" applyFill="1" applyBorder="1" applyAlignment="1">
      <alignment horizontal="center" wrapText="1"/>
    </xf>
    <xf numFmtId="0" fontId="52" fillId="58" borderId="27" xfId="0" applyFont="1" applyFill="1" applyBorder="1" applyAlignment="1">
      <alignment horizontal="left" wrapText="1"/>
    </xf>
    <xf numFmtId="4" fontId="52" fillId="58" borderId="26" xfId="0" applyNumberFormat="1" applyFont="1" applyFill="1" applyBorder="1" applyAlignment="1">
      <alignment horizontal="right" wrapText="1"/>
    </xf>
    <xf numFmtId="4" fontId="49" fillId="53" borderId="26" xfId="0" applyNumberFormat="1" applyFont="1" applyFill="1" applyBorder="1" applyAlignment="1">
      <alignment horizontal="right" wrapText="1"/>
    </xf>
    <xf numFmtId="0" fontId="52" fillId="59" borderId="11" xfId="0" applyFont="1" applyFill="1" applyBorder="1" applyAlignment="1">
      <alignment horizontal="center" vertical="center" wrapText="1"/>
    </xf>
    <xf numFmtId="4" fontId="52" fillId="51" borderId="26" xfId="0" applyNumberFormat="1" applyFont="1" applyFill="1" applyBorder="1" applyAlignment="1">
      <alignment horizontal="right" wrapText="1"/>
    </xf>
    <xf numFmtId="0" fontId="46" fillId="53" borderId="11" xfId="0" applyFont="1" applyFill="1" applyBorder="1" applyAlignment="1">
      <alignment horizontal="center" vertical="center"/>
    </xf>
    <xf numFmtId="0" fontId="60" fillId="53" borderId="11" xfId="0" applyFont="1" applyFill="1" applyBorder="1" applyAlignment="1">
      <alignment horizontal="center" vertical="center" wrapText="1"/>
    </xf>
    <xf numFmtId="0" fontId="46" fillId="53" borderId="11" xfId="0" applyFont="1" applyFill="1" applyBorder="1" applyAlignment="1">
      <alignment horizontal="center" vertical="center" wrapText="1"/>
    </xf>
    <xf numFmtId="0" fontId="46" fillId="53" borderId="11" xfId="0" applyFont="1" applyFill="1" applyBorder="1" applyAlignment="1">
      <alignment horizontal="right" vertical="center" wrapText="1"/>
    </xf>
    <xf numFmtId="0" fontId="46" fillId="53" borderId="14" xfId="0" applyFont="1" applyFill="1" applyBorder="1" applyAlignment="1">
      <alignment vertical="top"/>
    </xf>
    <xf numFmtId="0" fontId="46" fillId="53" borderId="13" xfId="0" applyFont="1" applyFill="1" applyBorder="1" applyAlignment="1">
      <alignment horizontal="center" vertical="top"/>
    </xf>
    <xf numFmtId="0" fontId="46" fillId="53" borderId="12" xfId="0" applyFont="1" applyFill="1" applyBorder="1" applyAlignment="1">
      <alignment horizontal="center" vertical="top"/>
    </xf>
    <xf numFmtId="0" fontId="61" fillId="53" borderId="12" xfId="0" applyFont="1" applyFill="1" applyBorder="1" applyAlignment="1">
      <alignment horizontal="center" vertical="top" wrapText="1"/>
    </xf>
    <xf numFmtId="0" fontId="46" fillId="53" borderId="12" xfId="0" applyFont="1" applyFill="1" applyBorder="1" applyAlignment="1">
      <alignment horizontal="center" vertical="top" wrapText="1"/>
    </xf>
    <xf numFmtId="0" fontId="46" fillId="53" borderId="12" xfId="0" applyFont="1" applyFill="1" applyBorder="1" applyAlignment="1">
      <alignment horizontal="right" vertical="top" wrapText="1"/>
    </xf>
    <xf numFmtId="0" fontId="60" fillId="53" borderId="11" xfId="0" applyFont="1" applyFill="1" applyBorder="1" applyAlignment="1">
      <alignment horizontal="center" vertical="top"/>
    </xf>
    <xf numFmtId="0" fontId="46" fillId="53" borderId="12" xfId="0" applyFont="1" applyFill="1" applyBorder="1"/>
    <xf numFmtId="0" fontId="61" fillId="53" borderId="12" xfId="0" applyFont="1" applyFill="1" applyBorder="1" applyAlignment="1">
      <alignment horizontal="center"/>
    </xf>
    <xf numFmtId="0" fontId="46" fillId="53" borderId="12" xfId="0" applyFont="1" applyFill="1" applyBorder="1" applyAlignment="1">
      <alignment horizontal="right"/>
    </xf>
    <xf numFmtId="2" fontId="60" fillId="53" borderId="11" xfId="0" applyNumberFormat="1" applyFont="1" applyFill="1" applyBorder="1"/>
    <xf numFmtId="4" fontId="46" fillId="53" borderId="12" xfId="0" applyNumberFormat="1" applyFont="1" applyFill="1" applyBorder="1"/>
    <xf numFmtId="4" fontId="46" fillId="53" borderId="12" xfId="0" applyNumberFormat="1" applyFont="1" applyFill="1" applyBorder="1" applyAlignment="1">
      <alignment horizontal="right"/>
    </xf>
    <xf numFmtId="0" fontId="46" fillId="58" borderId="12" xfId="0" applyFont="1" applyFill="1" applyBorder="1"/>
    <xf numFmtId="0" fontId="61" fillId="58" borderId="12" xfId="0" applyFont="1" applyFill="1" applyBorder="1" applyAlignment="1">
      <alignment horizontal="center"/>
    </xf>
    <xf numFmtId="4" fontId="46" fillId="58" borderId="12" xfId="0" applyNumberFormat="1" applyFont="1" applyFill="1" applyBorder="1"/>
    <xf numFmtId="0" fontId="46" fillId="58" borderId="12" xfId="0" applyFont="1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2" xfId="0" applyBorder="1"/>
    <xf numFmtId="0" fontId="61" fillId="0" borderId="12" xfId="0" applyFont="1" applyBorder="1" applyAlignment="1">
      <alignment horizontal="center"/>
    </xf>
    <xf numFmtId="4" fontId="0" fillId="0" borderId="12" xfId="0" applyNumberFormat="1" applyBorder="1"/>
    <xf numFmtId="0" fontId="46" fillId="0" borderId="0" xfId="0" applyFont="1"/>
    <xf numFmtId="0" fontId="62" fillId="0" borderId="12" xfId="0" applyFont="1" applyBorder="1" applyAlignment="1">
      <alignment horizontal="right"/>
    </xf>
    <xf numFmtId="0" fontId="62" fillId="0" borderId="12" xfId="0" applyFont="1" applyBorder="1"/>
    <xf numFmtId="0" fontId="63" fillId="0" borderId="12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0" xfId="0" applyAlignment="1">
      <alignment horizontal="right"/>
    </xf>
    <xf numFmtId="0" fontId="61" fillId="0" borderId="0" xfId="0" applyFont="1" applyAlignment="1">
      <alignment horizontal="center"/>
    </xf>
    <xf numFmtId="4" fontId="0" fillId="0" borderId="33" xfId="0" applyNumberFormat="1" applyBorder="1"/>
    <xf numFmtId="0" fontId="64" fillId="51" borderId="0" xfId="0" applyFont="1" applyFill="1" applyAlignment="1">
      <alignment horizontal="center"/>
    </xf>
    <xf numFmtId="0" fontId="0" fillId="58" borderId="11" xfId="0" applyFill="1" applyBorder="1"/>
    <xf numFmtId="0" fontId="46" fillId="58" borderId="11" xfId="0" applyFont="1" applyFill="1" applyBorder="1"/>
    <xf numFmtId="0" fontId="61" fillId="58" borderId="11" xfId="0" applyFont="1" applyFill="1" applyBorder="1" applyAlignment="1">
      <alignment horizontal="center"/>
    </xf>
    <xf numFmtId="4" fontId="0" fillId="58" borderId="11" xfId="0" applyNumberFormat="1" applyFill="1" applyBorder="1"/>
    <xf numFmtId="4" fontId="46" fillId="53" borderId="11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46" fillId="0" borderId="11" xfId="0" applyFont="1" applyBorder="1"/>
    <xf numFmtId="0" fontId="61" fillId="0" borderId="11" xfId="0" applyFont="1" applyBorder="1" applyAlignment="1">
      <alignment horizontal="center"/>
    </xf>
    <xf numFmtId="4" fontId="46" fillId="0" borderId="11" xfId="0" applyNumberFormat="1" applyFont="1" applyBorder="1"/>
    <xf numFmtId="0" fontId="0" fillId="0" borderId="0" xfId="0" applyAlignment="1">
      <alignment horizontal="center"/>
    </xf>
    <xf numFmtId="0" fontId="61" fillId="51" borderId="0" xfId="0" applyFont="1" applyFill="1" applyAlignment="1">
      <alignment horizontal="center"/>
    </xf>
    <xf numFmtId="0" fontId="61" fillId="58" borderId="11" xfId="0" applyFont="1" applyFill="1" applyBorder="1"/>
    <xf numFmtId="4" fontId="46" fillId="58" borderId="11" xfId="0" applyNumberFormat="1" applyFont="1" applyFill="1" applyBorder="1"/>
    <xf numFmtId="0" fontId="46" fillId="58" borderId="11" xfId="0" applyFont="1" applyFill="1" applyBorder="1" applyAlignment="1">
      <alignment horizontal="center"/>
    </xf>
    <xf numFmtId="0" fontId="0" fillId="51" borderId="0" xfId="0" applyFill="1"/>
    <xf numFmtId="0" fontId="46" fillId="51" borderId="11" xfId="0" applyFont="1" applyFill="1" applyBorder="1" applyAlignment="1">
      <alignment horizontal="center"/>
    </xf>
    <xf numFmtId="0" fontId="0" fillId="51" borderId="11" xfId="0" applyFill="1" applyBorder="1" applyAlignment="1">
      <alignment horizontal="center"/>
    </xf>
    <xf numFmtId="0" fontId="0" fillId="51" borderId="11" xfId="0" applyFill="1" applyBorder="1"/>
    <xf numFmtId="0" fontId="61" fillId="51" borderId="11" xfId="0" applyFont="1" applyFill="1" applyBorder="1" applyAlignment="1">
      <alignment horizontal="center"/>
    </xf>
    <xf numFmtId="4" fontId="61" fillId="51" borderId="11" xfId="0" applyNumberFormat="1" applyFont="1" applyFill="1" applyBorder="1"/>
    <xf numFmtId="0" fontId="46" fillId="0" borderId="0" xfId="0" applyFont="1" applyAlignment="1">
      <alignment horizontal="center"/>
    </xf>
    <xf numFmtId="4" fontId="46" fillId="0" borderId="0" xfId="0" applyNumberFormat="1" applyFont="1"/>
    <xf numFmtId="4" fontId="46" fillId="51" borderId="0" xfId="0" applyNumberFormat="1" applyFont="1" applyFill="1"/>
    <xf numFmtId="0" fontId="61" fillId="58" borderId="12" xfId="0" applyFont="1" applyFill="1" applyBorder="1"/>
    <xf numFmtId="4" fontId="0" fillId="0" borderId="0" xfId="0" applyNumberFormat="1"/>
    <xf numFmtId="4" fontId="0" fillId="58" borderId="12" xfId="0" applyNumberFormat="1" applyFill="1" applyBorder="1"/>
    <xf numFmtId="0" fontId="62" fillId="0" borderId="11" xfId="0" applyFont="1" applyBorder="1"/>
    <xf numFmtId="0" fontId="62" fillId="0" borderId="11" xfId="0" applyFont="1" applyBorder="1" applyAlignment="1">
      <alignment horizontal="center"/>
    </xf>
    <xf numFmtId="4" fontId="62" fillId="0" borderId="11" xfId="0" applyNumberFormat="1" applyFont="1" applyBorder="1"/>
    <xf numFmtId="0" fontId="62" fillId="0" borderId="0" xfId="0" applyFont="1"/>
    <xf numFmtId="0" fontId="63" fillId="0" borderId="11" xfId="0" applyFont="1" applyBorder="1" applyAlignment="1">
      <alignment horizontal="center"/>
    </xf>
    <xf numFmtId="0" fontId="62" fillId="0" borderId="11" xfId="0" applyFont="1" applyBorder="1" applyAlignment="1">
      <alignment horizontal="right"/>
    </xf>
    <xf numFmtId="0" fontId="62" fillId="0" borderId="0" xfId="0" applyFont="1" applyAlignment="1">
      <alignment horizontal="right"/>
    </xf>
    <xf numFmtId="0" fontId="62" fillId="0" borderId="0" xfId="0" applyFont="1" applyAlignment="1">
      <alignment horizontal="center"/>
    </xf>
    <xf numFmtId="4" fontId="62" fillId="0" borderId="0" xfId="0" applyNumberFormat="1" applyFont="1" applyAlignment="1">
      <alignment horizontal="center"/>
    </xf>
    <xf numFmtId="4" fontId="62" fillId="0" borderId="0" xfId="0" applyNumberFormat="1" applyFont="1"/>
    <xf numFmtId="4" fontId="62" fillId="51" borderId="0" xfId="0" applyNumberFormat="1" applyFont="1" applyFill="1"/>
    <xf numFmtId="0" fontId="65" fillId="58" borderId="11" xfId="0" applyFont="1" applyFill="1" applyBorder="1"/>
    <xf numFmtId="0" fontId="63" fillId="58" borderId="11" xfId="0" applyFont="1" applyFill="1" applyBorder="1" applyAlignment="1">
      <alignment horizontal="center"/>
    </xf>
    <xf numFmtId="0" fontId="65" fillId="58" borderId="12" xfId="0" applyFont="1" applyFill="1" applyBorder="1"/>
    <xf numFmtId="4" fontId="62" fillId="58" borderId="11" xfId="0" applyNumberFormat="1" applyFont="1" applyFill="1" applyBorder="1"/>
    <xf numFmtId="4" fontId="65" fillId="58" borderId="11" xfId="0" applyNumberFormat="1" applyFont="1" applyFill="1" applyBorder="1"/>
    <xf numFmtId="0" fontId="46" fillId="58" borderId="14" xfId="0" applyFont="1" applyFill="1" applyBorder="1"/>
    <xf numFmtId="0" fontId="0" fillId="58" borderId="13" xfId="0" applyFill="1" applyBorder="1"/>
    <xf numFmtId="0" fontId="62" fillId="0" borderId="1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46" fillId="58" borderId="15" xfId="0" applyFont="1" applyFill="1" applyBorder="1"/>
    <xf numFmtId="0" fontId="46" fillId="58" borderId="13" xfId="0" applyFont="1" applyFill="1" applyBorder="1"/>
    <xf numFmtId="4" fontId="46" fillId="58" borderId="12" xfId="0" applyNumberFormat="1" applyFont="1" applyFill="1" applyBorder="1" applyAlignment="1">
      <alignment horizontal="center"/>
    </xf>
    <xf numFmtId="0" fontId="60" fillId="0" borderId="0" xfId="0" applyFont="1"/>
    <xf numFmtId="0" fontId="53" fillId="0" borderId="14" xfId="0" applyFont="1" applyBorder="1" applyAlignment="1">
      <alignment horizontal="center" vertical="center" wrapText="1"/>
    </xf>
    <xf numFmtId="0" fontId="66" fillId="0" borderId="11" xfId="0" applyFont="1" applyBorder="1"/>
    <xf numFmtId="0" fontId="0" fillId="0" borderId="11" xfId="0" applyFont="1" applyFill="1" applyBorder="1"/>
    <xf numFmtId="0" fontId="0" fillId="0" borderId="11" xfId="0" applyFill="1" applyBorder="1"/>
    <xf numFmtId="0" fontId="2" fillId="51" borderId="12" xfId="0" applyFont="1" applyFill="1" applyBorder="1" applyAlignment="1">
      <alignment horizontal="center"/>
    </xf>
    <xf numFmtId="0" fontId="61" fillId="51" borderId="12" xfId="0" applyFont="1" applyFill="1" applyBorder="1" applyAlignment="1">
      <alignment horizontal="center"/>
    </xf>
    <xf numFmtId="4" fontId="66" fillId="51" borderId="12" xfId="0" applyNumberFormat="1" applyFont="1" applyFill="1" applyBorder="1"/>
    <xf numFmtId="4" fontId="2" fillId="51" borderId="12" xfId="0" applyNumberFormat="1" applyFont="1" applyFill="1" applyBorder="1"/>
    <xf numFmtId="0" fontId="66" fillId="51" borderId="11" xfId="0" applyFont="1" applyFill="1" applyBorder="1"/>
    <xf numFmtId="0" fontId="2" fillId="51" borderId="11" xfId="0" applyFont="1" applyFill="1" applyBorder="1"/>
    <xf numFmtId="0" fontId="66" fillId="51" borderId="11" xfId="0" applyFont="1" applyFill="1" applyBorder="1" applyAlignment="1">
      <alignment horizontal="center"/>
    </xf>
    <xf numFmtId="4" fontId="66" fillId="51" borderId="11" xfId="0" applyNumberFormat="1" applyFont="1" applyFill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4" fontId="2" fillId="0" borderId="12" xfId="0" applyNumberFormat="1" applyFont="1" applyBorder="1"/>
    <xf numFmtId="4" fontId="2" fillId="0" borderId="11" xfId="0" applyNumberFormat="1" applyFont="1" applyBorder="1"/>
    <xf numFmtId="4" fontId="66" fillId="0" borderId="12" xfId="0" applyNumberFormat="1" applyFont="1" applyBorder="1"/>
    <xf numFmtId="4" fontId="66" fillId="0" borderId="11" xfId="0" applyNumberFormat="1" applyFont="1" applyBorder="1"/>
    <xf numFmtId="4" fontId="67" fillId="58" borderId="12" xfId="0" applyNumberFormat="1" applyFont="1" applyFill="1" applyBorder="1"/>
    <xf numFmtId="4" fontId="67" fillId="58" borderId="11" xfId="0" applyNumberFormat="1" applyFont="1" applyFill="1" applyBorder="1"/>
    <xf numFmtId="4" fontId="61" fillId="58" borderId="11" xfId="0" applyNumberFormat="1" applyFont="1" applyFill="1" applyBorder="1"/>
    <xf numFmtId="0" fontId="46" fillId="58" borderId="11" xfId="0" applyFont="1" applyFill="1" applyBorder="1"/>
    <xf numFmtId="0" fontId="1" fillId="0" borderId="11" xfId="0" applyFont="1" applyBorder="1"/>
    <xf numFmtId="0" fontId="68" fillId="0" borderId="11" xfId="0" applyFont="1" applyBorder="1"/>
    <xf numFmtId="0" fontId="46" fillId="0" borderId="11" xfId="0" applyFont="1" applyBorder="1" applyAlignment="1">
      <alignment horizontal="center"/>
    </xf>
    <xf numFmtId="4" fontId="68" fillId="0" borderId="11" xfId="0" applyNumberFormat="1" applyFont="1" applyBorder="1"/>
    <xf numFmtId="2" fontId="46" fillId="53" borderId="11" xfId="0" applyNumberFormat="1" applyFont="1" applyFill="1" applyBorder="1"/>
    <xf numFmtId="4" fontId="68" fillId="0" borderId="0" xfId="0" applyNumberFormat="1" applyFont="1"/>
    <xf numFmtId="0" fontId="68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4" fontId="46" fillId="51" borderId="0" xfId="0" applyNumberFormat="1" applyFont="1" applyFill="1" applyBorder="1" applyAlignment="1">
      <alignment horizontal="right"/>
    </xf>
    <xf numFmtId="2" fontId="60" fillId="51" borderId="0" xfId="0" applyNumberFormat="1" applyFont="1" applyFill="1" applyBorder="1"/>
    <xf numFmtId="0" fontId="1" fillId="51" borderId="12" xfId="0" applyFont="1" applyFill="1" applyBorder="1"/>
    <xf numFmtId="0" fontId="46" fillId="58" borderId="11" xfId="0" applyFont="1" applyFill="1" applyBorder="1"/>
    <xf numFmtId="0" fontId="0" fillId="58" borderId="11" xfId="0" applyFill="1" applyBorder="1"/>
    <xf numFmtId="0" fontId="46" fillId="58" borderId="14" xfId="0" applyFont="1" applyFill="1" applyBorder="1"/>
    <xf numFmtId="0" fontId="0" fillId="58" borderId="13" xfId="0" applyFill="1" applyBorder="1"/>
    <xf numFmtId="4" fontId="68" fillId="58" borderId="11" xfId="0" applyNumberFormat="1" applyFont="1" applyFill="1" applyBorder="1"/>
    <xf numFmtId="2" fontId="60" fillId="53" borderId="0" xfId="0" applyNumberFormat="1" applyFont="1" applyFill="1" applyBorder="1"/>
    <xf numFmtId="0" fontId="62" fillId="0" borderId="0" xfId="0" applyFont="1" applyBorder="1" applyAlignment="1">
      <alignment horizontal="right"/>
    </xf>
    <xf numFmtId="0" fontId="62" fillId="0" borderId="0" xfId="0" applyFont="1" applyBorder="1" applyAlignment="1">
      <alignment horizontal="center"/>
    </xf>
    <xf numFmtId="0" fontId="62" fillId="0" borderId="0" xfId="0" applyFont="1" applyBorder="1"/>
    <xf numFmtId="0" fontId="63" fillId="0" borderId="0" xfId="0" applyFont="1" applyBorder="1" applyAlignment="1">
      <alignment horizontal="center"/>
    </xf>
    <xf numFmtId="4" fontId="62" fillId="0" borderId="0" xfId="0" applyNumberFormat="1" applyFont="1" applyBorder="1"/>
    <xf numFmtId="0" fontId="46" fillId="58" borderId="14" xfId="0" applyFont="1" applyFill="1" applyBorder="1"/>
    <xf numFmtId="0" fontId="46" fillId="58" borderId="11" xfId="0" applyFont="1" applyFill="1" applyBorder="1"/>
    <xf numFmtId="0" fontId="0" fillId="58" borderId="11" xfId="0" applyFill="1" applyBorder="1"/>
    <xf numFmtId="0" fontId="46" fillId="58" borderId="13" xfId="0" applyFont="1" applyFill="1" applyBorder="1"/>
    <xf numFmtId="0" fontId="68" fillId="0" borderId="11" xfId="0" applyFont="1" applyBorder="1" applyAlignment="1">
      <alignment horizontal="center"/>
    </xf>
    <xf numFmtId="0" fontId="65" fillId="0" borderId="11" xfId="0" applyFont="1" applyBorder="1" applyAlignment="1">
      <alignment horizontal="center"/>
    </xf>
    <xf numFmtId="0" fontId="46" fillId="51" borderId="12" xfId="0" applyFont="1" applyFill="1" applyBorder="1" applyAlignment="1">
      <alignment horizontal="center"/>
    </xf>
    <xf numFmtId="4" fontId="68" fillId="53" borderId="11" xfId="0" applyNumberFormat="1" applyFont="1" applyFill="1" applyBorder="1"/>
    <xf numFmtId="0" fontId="68" fillId="58" borderId="11" xfId="0" applyFont="1" applyFill="1" applyBorder="1"/>
    <xf numFmtId="0" fontId="25" fillId="18" borderId="0" xfId="0" applyFont="1" applyFill="1" applyAlignment="1">
      <alignment horizontal="center" vertical="center" wrapText="1"/>
    </xf>
    <xf numFmtId="0" fontId="59" fillId="18" borderId="0" xfId="0" applyFont="1" applyFill="1" applyAlignment="1">
      <alignment horizontal="center" vertical="center" wrapText="1"/>
    </xf>
    <xf numFmtId="0" fontId="58" fillId="0" borderId="0" xfId="0" applyFont="1" applyAlignment="1">
      <alignment horizontal="left"/>
    </xf>
    <xf numFmtId="0" fontId="58" fillId="60" borderId="16" xfId="0" applyFont="1" applyFill="1" applyBorder="1" applyAlignment="1">
      <alignment horizontal="center" wrapText="1"/>
    </xf>
    <xf numFmtId="0" fontId="58" fillId="60" borderId="34" xfId="0" applyFont="1" applyFill="1" applyBorder="1" applyAlignment="1">
      <alignment horizontal="center" wrapText="1"/>
    </xf>
    <xf numFmtId="0" fontId="58" fillId="60" borderId="14" xfId="0" applyFont="1" applyFill="1" applyBorder="1" applyAlignment="1">
      <alignment horizontal="center" wrapText="1"/>
    </xf>
    <xf numFmtId="0" fontId="58" fillId="60" borderId="15" xfId="0" applyFont="1" applyFill="1" applyBorder="1" applyAlignment="1">
      <alignment horizontal="center" wrapText="1"/>
    </xf>
    <xf numFmtId="0" fontId="58" fillId="60" borderId="13" xfId="0" applyFont="1" applyFill="1" applyBorder="1" applyAlignment="1">
      <alignment horizontal="center" wrapText="1"/>
    </xf>
    <xf numFmtId="0" fontId="58" fillId="60" borderId="14" xfId="0" applyFont="1" applyFill="1" applyBorder="1" applyAlignment="1">
      <alignment horizontal="center" vertical="center" wrapText="1"/>
    </xf>
    <xf numFmtId="0" fontId="58" fillId="60" borderId="15" xfId="0" applyFont="1" applyFill="1" applyBorder="1" applyAlignment="1">
      <alignment horizontal="center" vertical="center" wrapText="1"/>
    </xf>
    <xf numFmtId="0" fontId="58" fillId="60" borderId="13" xfId="0" applyFont="1" applyFill="1" applyBorder="1" applyAlignment="1">
      <alignment horizontal="center" vertical="center" wrapText="1"/>
    </xf>
    <xf numFmtId="0" fontId="52" fillId="59" borderId="14" xfId="0" applyFont="1" applyFill="1" applyBorder="1" applyAlignment="1">
      <alignment horizontal="center" vertical="center" wrapText="1"/>
    </xf>
    <xf numFmtId="0" fontId="52" fillId="59" borderId="15" xfId="0" applyFont="1" applyFill="1" applyBorder="1" applyAlignment="1">
      <alignment horizontal="center" vertical="center" wrapText="1"/>
    </xf>
    <xf numFmtId="0" fontId="52" fillId="59" borderId="13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3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wrapText="1"/>
    </xf>
    <xf numFmtId="0" fontId="58" fillId="0" borderId="0" xfId="0" applyFont="1" applyBorder="1" applyAlignment="1">
      <alignment horizontal="center" wrapText="1"/>
    </xf>
    <xf numFmtId="0" fontId="57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46" fillId="58" borderId="14" xfId="0" applyFont="1" applyFill="1" applyBorder="1"/>
    <xf numFmtId="0" fontId="0" fillId="58" borderId="13" xfId="0" applyFill="1" applyBorder="1"/>
    <xf numFmtId="0" fontId="46" fillId="0" borderId="11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/>
    </xf>
    <xf numFmtId="0" fontId="46" fillId="53" borderId="11" xfId="0" applyFont="1" applyFill="1" applyBorder="1" applyAlignment="1">
      <alignment horizontal="center" vertical="center"/>
    </xf>
    <xf numFmtId="0" fontId="46" fillId="53" borderId="14" xfId="0" applyFont="1" applyFill="1" applyBorder="1"/>
    <xf numFmtId="0" fontId="0" fillId="53" borderId="13" xfId="0" applyFill="1" applyBorder="1"/>
    <xf numFmtId="0" fontId="46" fillId="58" borderId="11" xfId="0" applyFont="1" applyFill="1" applyBorder="1"/>
    <xf numFmtId="0" fontId="0" fillId="58" borderId="11" xfId="0" applyFill="1" applyBorder="1"/>
    <xf numFmtId="0" fontId="46" fillId="58" borderId="14" xfId="0" applyFont="1" applyFill="1" applyBorder="1" applyAlignment="1">
      <alignment wrapText="1"/>
    </xf>
    <xf numFmtId="0" fontId="0" fillId="58" borderId="13" xfId="0" applyFill="1" applyBorder="1" applyAlignment="1">
      <alignment wrapText="1"/>
    </xf>
    <xf numFmtId="0" fontId="46" fillId="58" borderId="13" xfId="0" applyFont="1" applyFill="1" applyBorder="1"/>
    <xf numFmtId="0" fontId="0" fillId="0" borderId="0" xfId="0" applyAlignment="1">
      <alignment horizontal="left"/>
    </xf>
    <xf numFmtId="0" fontId="20" fillId="0" borderId="0" xfId="72" applyFont="1" applyFill="1" applyAlignment="1">
      <alignment horizontal="center" vertical="center" wrapText="1"/>
    </xf>
    <xf numFmtId="0" fontId="26" fillId="0" borderId="0" xfId="72" applyFont="1" applyFill="1" applyAlignment="1">
      <alignment vertical="center" wrapText="1"/>
    </xf>
    <xf numFmtId="0" fontId="26" fillId="0" borderId="0" xfId="72" applyFont="1" applyFill="1" applyAlignment="1">
      <alignment wrapText="1"/>
    </xf>
    <xf numFmtId="0" fontId="20" fillId="51" borderId="0" xfId="72" applyFont="1" applyFill="1" applyAlignment="1">
      <alignment horizontal="center" vertical="center" wrapText="1"/>
    </xf>
    <xf numFmtId="0" fontId="26" fillId="51" borderId="0" xfId="72" applyFont="1" applyFill="1" applyAlignment="1">
      <alignment vertical="center" wrapText="1"/>
    </xf>
  </cellXfs>
  <cellStyles count="8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Isticanje1" xfId="7" builtinId="30" customBuiltin="1"/>
    <cellStyle name="20% - Isticanje2" xfId="8" builtinId="34" customBuiltin="1"/>
    <cellStyle name="20% - Isticanje3" xfId="9" builtinId="38" customBuiltin="1"/>
    <cellStyle name="20% - Isticanje4" xfId="10" builtinId="42" customBuiltin="1"/>
    <cellStyle name="20% - Isticanje5" xfId="11" builtinId="46" customBuiltin="1"/>
    <cellStyle name="20% - Isticanje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Isticanje1" xfId="19" builtinId="31" customBuiltin="1"/>
    <cellStyle name="40% - Isticanje2" xfId="20" builtinId="35" customBuiltin="1"/>
    <cellStyle name="40% - Isticanje3" xfId="21" builtinId="39" customBuiltin="1"/>
    <cellStyle name="40% - Isticanje4" xfId="22" builtinId="43" customBuiltin="1"/>
    <cellStyle name="40% - Isticanje5" xfId="23" builtinId="47" customBuiltin="1"/>
    <cellStyle name="40% - Isticanje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Isticanje1" xfId="31" builtinId="32" customBuiltin="1"/>
    <cellStyle name="60% - Isticanje2" xfId="32" builtinId="36" customBuiltin="1"/>
    <cellStyle name="60% - Isticanje3" xfId="33" builtinId="40" customBuiltin="1"/>
    <cellStyle name="60% - Isticanje4" xfId="34" builtinId="44" customBuiltin="1"/>
    <cellStyle name="60% - Isticanje5" xfId="35" builtinId="48" customBuiltin="1"/>
    <cellStyle name="60% - Isticanje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ilješka 2" xfId="44" xr:uid="{00000000-0005-0000-0000-00002B000000}"/>
    <cellStyle name="Calculation" xfId="45" xr:uid="{00000000-0005-0000-0000-00002C000000}"/>
    <cellStyle name="Check Cell" xfId="46" xr:uid="{00000000-0005-0000-0000-00002D000000}"/>
    <cellStyle name="Dobro" xfId="47" builtinId="26" customBuiltin="1"/>
    <cellStyle name="Explanatory Text" xfId="48" xr:uid="{00000000-0005-0000-0000-00002F000000}"/>
    <cellStyle name="Good" xfId="49" xr:uid="{00000000-0005-0000-0000-000030000000}"/>
    <cellStyle name="Heading 1" xfId="50" xr:uid="{00000000-0005-0000-0000-000031000000}"/>
    <cellStyle name="Heading 2" xfId="51" xr:uid="{00000000-0005-0000-0000-000032000000}"/>
    <cellStyle name="Heading 3" xfId="52" xr:uid="{00000000-0005-0000-0000-000033000000}"/>
    <cellStyle name="Heading 4" xfId="53" xr:uid="{00000000-0005-0000-0000-000034000000}"/>
    <cellStyle name="Input" xfId="54" xr:uid="{00000000-0005-0000-0000-000035000000}"/>
    <cellStyle name="Isticanje1" xfId="55" builtinId="29" customBuiltin="1"/>
    <cellStyle name="Isticanje2" xfId="56" builtinId="33" customBuiltin="1"/>
    <cellStyle name="Isticanje3" xfId="57" builtinId="37" customBuiltin="1"/>
    <cellStyle name="Isticanje4" xfId="58" builtinId="41" customBuiltin="1"/>
    <cellStyle name="Isticanje5" xfId="59" builtinId="45" customBuiltin="1"/>
    <cellStyle name="Isticanje6" xfId="60" builtinId="49" customBuiltin="1"/>
    <cellStyle name="Izlaz" xfId="61" builtinId="21" customBuiltin="1"/>
    <cellStyle name="Izračun" xfId="62" builtinId="22" customBuiltin="1"/>
    <cellStyle name="Linked Cell" xfId="63" xr:uid="{00000000-0005-0000-0000-00003E000000}"/>
    <cellStyle name="Loše" xfId="64" builtinId="27" customBuiltin="1"/>
    <cellStyle name="Naslov 1" xfId="65" builtinId="16" customBuiltin="1"/>
    <cellStyle name="Naslov 2" xfId="66" builtinId="17" customBuiltin="1"/>
    <cellStyle name="Naslov 3" xfId="67" builtinId="18" customBuiltin="1"/>
    <cellStyle name="Naslov 4" xfId="68" builtinId="19" customBuiltin="1"/>
    <cellStyle name="Naslov 5" xfId="69" xr:uid="{00000000-0005-0000-0000-000044000000}"/>
    <cellStyle name="Neutral" xfId="70" xr:uid="{00000000-0005-0000-0000-000045000000}"/>
    <cellStyle name="Neutralno" xfId="71" builtinId="28" customBuiltin="1"/>
    <cellStyle name="Normalno" xfId="0" builtinId="0"/>
    <cellStyle name="Normalno 2" xfId="72" xr:uid="{00000000-0005-0000-0000-000048000000}"/>
    <cellStyle name="Normalno 4" xfId="73" xr:uid="{00000000-0005-0000-0000-000049000000}"/>
    <cellStyle name="Note" xfId="74" xr:uid="{00000000-0005-0000-0000-00004A000000}"/>
    <cellStyle name="Output" xfId="75" xr:uid="{00000000-0005-0000-0000-00004B000000}"/>
    <cellStyle name="Povezana ćelija" xfId="76" builtinId="24" customBuiltin="1"/>
    <cellStyle name="Provjera ćelije" xfId="77" builtinId="23" customBuiltin="1"/>
    <cellStyle name="Tekst objašnjenja" xfId="78" builtinId="53" customBuiltin="1"/>
    <cellStyle name="Tekst upozorenja" xfId="79" builtinId="11" customBuiltin="1"/>
    <cellStyle name="Title" xfId="80" xr:uid="{00000000-0005-0000-0000-000050000000}"/>
    <cellStyle name="Total" xfId="81" xr:uid="{00000000-0005-0000-0000-000051000000}"/>
    <cellStyle name="Ukupni zbroj" xfId="82" builtinId="25" customBuiltin="1"/>
    <cellStyle name="Unos" xfId="83" builtinId="20" customBuiltin="1"/>
    <cellStyle name="Warning Text" xfId="84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F33"/>
  <sheetViews>
    <sheetView topLeftCell="A4" zoomScale="115" zoomScaleNormal="115" workbookViewId="0">
      <selection activeCell="A28" sqref="A28"/>
    </sheetView>
  </sheetViews>
  <sheetFormatPr defaultRowHeight="12.6" x14ac:dyDescent="0.25"/>
  <cols>
    <col min="1" max="1" width="32.88671875" customWidth="1"/>
    <col min="2" max="2" width="17.6640625" customWidth="1"/>
    <col min="3" max="3" width="16" customWidth="1"/>
    <col min="4" max="4" width="15.44140625" customWidth="1"/>
    <col min="5" max="5" width="11.88671875" customWidth="1"/>
    <col min="6" max="6" width="10.33203125" customWidth="1"/>
  </cols>
  <sheetData>
    <row r="1" spans="1:6" ht="13.2" x14ac:dyDescent="0.25">
      <c r="A1" s="215" t="s">
        <v>227</v>
      </c>
      <c r="B1" s="215"/>
      <c r="C1" s="215"/>
      <c r="D1" s="215"/>
    </row>
    <row r="2" spans="1:6" x14ac:dyDescent="0.25">
      <c r="A2" s="4" t="s">
        <v>124</v>
      </c>
      <c r="B2" s="4"/>
      <c r="C2" s="4"/>
      <c r="D2" s="4"/>
    </row>
    <row r="3" spans="1:6" ht="13.8" x14ac:dyDescent="0.25">
      <c r="A3" s="213" t="s">
        <v>261</v>
      </c>
      <c r="B3" s="214"/>
      <c r="C3" s="214"/>
      <c r="D3" s="214"/>
    </row>
    <row r="4" spans="1:6" ht="15.6" x14ac:dyDescent="0.25">
      <c r="A4" s="10"/>
      <c r="B4" s="11"/>
      <c r="C4" s="11"/>
      <c r="D4" s="11"/>
    </row>
    <row r="5" spans="1:6" ht="1.5" customHeight="1" x14ac:dyDescent="0.25">
      <c r="A5" s="5"/>
      <c r="B5" s="5"/>
      <c r="C5" s="5"/>
      <c r="D5" s="5"/>
    </row>
    <row r="6" spans="1:6" ht="12.75" hidden="1" customHeight="1" x14ac:dyDescent="0.25">
      <c r="A6" s="216" t="s">
        <v>103</v>
      </c>
      <c r="B6" s="216"/>
      <c r="C6" s="216"/>
      <c r="D6" s="216"/>
      <c r="E6" s="216"/>
      <c r="F6" s="217"/>
    </row>
    <row r="7" spans="1:6" ht="37.5" customHeight="1" x14ac:dyDescent="0.25">
      <c r="A7" s="8" t="s">
        <v>11</v>
      </c>
      <c r="B7" s="8" t="s">
        <v>230</v>
      </c>
      <c r="C7" s="8" t="s">
        <v>262</v>
      </c>
      <c r="D7" s="158" t="s">
        <v>263</v>
      </c>
      <c r="E7" s="74" t="s">
        <v>144</v>
      </c>
      <c r="F7" s="72" t="s">
        <v>145</v>
      </c>
    </row>
    <row r="8" spans="1:6" ht="14.4" x14ac:dyDescent="0.25">
      <c r="A8" s="8">
        <v>1</v>
      </c>
      <c r="B8" s="8">
        <v>2</v>
      </c>
      <c r="C8" s="8">
        <v>3</v>
      </c>
      <c r="D8" s="8">
        <v>4</v>
      </c>
      <c r="E8" s="80"/>
      <c r="F8" s="81">
        <v>7</v>
      </c>
    </row>
    <row r="9" spans="1:6" ht="12.75" customHeight="1" x14ac:dyDescent="0.3">
      <c r="A9" s="31" t="s">
        <v>12</v>
      </c>
      <c r="B9" s="25">
        <v>1734098.22</v>
      </c>
      <c r="C9" s="25">
        <v>1876246.4</v>
      </c>
      <c r="D9" s="25">
        <v>878499.18</v>
      </c>
      <c r="E9" s="87">
        <f t="shared" ref="E9:E10" si="0">IFERROR((D9/B9)*100,0)</f>
        <v>50.660289588440968</v>
      </c>
      <c r="F9" s="85">
        <f t="shared" ref="F9:F11" si="1">IFERROR(D9/C9*100,0)</f>
        <v>46.822164722074888</v>
      </c>
    </row>
    <row r="10" spans="1:6" ht="14.25" customHeight="1" x14ac:dyDescent="0.3">
      <c r="A10" s="33" t="s">
        <v>41</v>
      </c>
      <c r="B10" s="34">
        <v>0</v>
      </c>
      <c r="C10" s="34">
        <v>0</v>
      </c>
      <c r="D10" s="34">
        <v>0</v>
      </c>
      <c r="E10" s="87">
        <f t="shared" si="0"/>
        <v>0</v>
      </c>
      <c r="F10" s="85">
        <f t="shared" si="1"/>
        <v>0</v>
      </c>
    </row>
    <row r="11" spans="1:6" ht="12.75" customHeight="1" x14ac:dyDescent="0.3">
      <c r="A11" s="35" t="s">
        <v>13</v>
      </c>
      <c r="B11" s="22">
        <f>SUM(B9:B10)</f>
        <v>1734098.22</v>
      </c>
      <c r="C11" s="22">
        <f>SUM(C9:C10)</f>
        <v>1876246.4</v>
      </c>
      <c r="D11" s="22">
        <f>SUM(D9:D10)</f>
        <v>878499.18</v>
      </c>
      <c r="E11" s="87">
        <f>IFERROR((D11/B11)*100,0)</f>
        <v>50.660289588440968</v>
      </c>
      <c r="F11" s="85">
        <f t="shared" si="1"/>
        <v>46.822164722074888</v>
      </c>
    </row>
    <row r="12" spans="1:6" ht="12.75" customHeight="1" x14ac:dyDescent="0.3">
      <c r="A12" s="31" t="s">
        <v>14</v>
      </c>
      <c r="B12" s="25">
        <v>1609579.79</v>
      </c>
      <c r="C12" s="25">
        <v>1775853.33</v>
      </c>
      <c r="D12" s="25">
        <v>848408.94</v>
      </c>
      <c r="E12" s="87">
        <f t="shared" ref="E12:E26" si="2">IFERROR((D12/B12)*100,0)</f>
        <v>52.709964754216998</v>
      </c>
      <c r="F12" s="85">
        <f t="shared" ref="F12:F26" si="3">IFERROR(D12/C12*100,0)</f>
        <v>47.774719098001178</v>
      </c>
    </row>
    <row r="13" spans="1:6" ht="14.25" customHeight="1" x14ac:dyDescent="0.3">
      <c r="A13" s="31" t="s">
        <v>15</v>
      </c>
      <c r="B13" s="23">
        <v>39732.47</v>
      </c>
      <c r="C13" s="23">
        <v>100393.07</v>
      </c>
      <c r="D13" s="23">
        <v>2138.66</v>
      </c>
      <c r="E13" s="87">
        <f t="shared" si="2"/>
        <v>5.3826505122888157</v>
      </c>
      <c r="F13" s="85">
        <f t="shared" si="3"/>
        <v>2.13028648292158</v>
      </c>
    </row>
    <row r="14" spans="1:6" ht="14.25" customHeight="1" x14ac:dyDescent="0.3">
      <c r="A14" s="35" t="s">
        <v>0</v>
      </c>
      <c r="B14" s="22">
        <f>SUM(B12:B13)</f>
        <v>1649312.26</v>
      </c>
      <c r="C14" s="22">
        <f>SUM(C12:C13)</f>
        <v>1876246.4000000001</v>
      </c>
      <c r="D14" s="22">
        <f>SUM(D12:D13)</f>
        <v>850547.6</v>
      </c>
      <c r="E14" s="87">
        <f t="shared" si="2"/>
        <v>51.569834325975364</v>
      </c>
      <c r="F14" s="85">
        <f t="shared" si="3"/>
        <v>45.33240410214777</v>
      </c>
    </row>
    <row r="15" spans="1:6" ht="22.5" customHeight="1" x14ac:dyDescent="0.3">
      <c r="A15" s="24" t="s">
        <v>16</v>
      </c>
      <c r="B15" s="36">
        <f>B11-B14</f>
        <v>84785.959999999963</v>
      </c>
      <c r="C15" s="36">
        <f>C11-C14</f>
        <v>0</v>
      </c>
      <c r="D15" s="36">
        <f>SUM(D11-D14)</f>
        <v>27951.580000000075</v>
      </c>
      <c r="E15" s="87">
        <f t="shared" si="2"/>
        <v>32.967227121094204</v>
      </c>
      <c r="F15" s="85">
        <f t="shared" si="3"/>
        <v>0</v>
      </c>
    </row>
    <row r="17" spans="1:6" ht="13.2" x14ac:dyDescent="0.25">
      <c r="A17" s="218" t="s">
        <v>104</v>
      </c>
      <c r="B17" s="219"/>
      <c r="C17" s="219"/>
      <c r="D17" s="219"/>
      <c r="E17" s="219"/>
      <c r="F17" s="220"/>
    </row>
    <row r="18" spans="1:6" ht="26.4" x14ac:dyDescent="0.3">
      <c r="A18" s="8" t="s">
        <v>1</v>
      </c>
      <c r="B18" s="8" t="s">
        <v>264</v>
      </c>
      <c r="C18" s="8" t="s">
        <v>262</v>
      </c>
      <c r="D18" s="8" t="s">
        <v>265</v>
      </c>
      <c r="E18" s="112">
        <f t="shared" si="2"/>
        <v>0</v>
      </c>
      <c r="F18" s="85">
        <f t="shared" si="3"/>
        <v>0</v>
      </c>
    </row>
    <row r="19" spans="1:6" ht="28.5" customHeight="1" x14ac:dyDescent="0.3">
      <c r="A19" s="31" t="s">
        <v>17</v>
      </c>
      <c r="B19" s="32">
        <v>0</v>
      </c>
      <c r="C19" s="32">
        <v>0</v>
      </c>
      <c r="D19" s="32">
        <v>0</v>
      </c>
      <c r="E19" s="87">
        <f t="shared" si="2"/>
        <v>0</v>
      </c>
      <c r="F19" s="85">
        <f t="shared" si="3"/>
        <v>0</v>
      </c>
    </row>
    <row r="20" spans="1:6" ht="29.25" customHeight="1" x14ac:dyDescent="0.3">
      <c r="A20" s="31" t="s">
        <v>18</v>
      </c>
      <c r="B20" s="32">
        <v>0</v>
      </c>
      <c r="C20" s="32">
        <v>0</v>
      </c>
      <c r="D20" s="32">
        <v>0</v>
      </c>
      <c r="E20" s="87">
        <f t="shared" si="2"/>
        <v>0</v>
      </c>
      <c r="F20" s="85">
        <f t="shared" si="3"/>
        <v>0</v>
      </c>
    </row>
    <row r="21" spans="1:6" ht="16.5" customHeight="1" x14ac:dyDescent="0.3">
      <c r="A21" s="35" t="s">
        <v>19</v>
      </c>
      <c r="B21" s="50">
        <f>B19-B20</f>
        <v>0</v>
      </c>
      <c r="C21" s="50">
        <f>C19-C20</f>
        <v>0</v>
      </c>
      <c r="D21" s="50">
        <f>D19-D20</f>
        <v>0</v>
      </c>
      <c r="E21" s="87">
        <f t="shared" si="2"/>
        <v>0</v>
      </c>
      <c r="F21" s="85">
        <f t="shared" si="3"/>
        <v>0</v>
      </c>
    </row>
    <row r="22" spans="1:6" x14ac:dyDescent="0.25">
      <c r="A22" s="6"/>
      <c r="B22" s="4"/>
      <c r="C22" s="4"/>
      <c r="D22" s="4"/>
    </row>
    <row r="23" spans="1:6" ht="13.2" x14ac:dyDescent="0.25">
      <c r="A23" s="221" t="s">
        <v>105</v>
      </c>
      <c r="B23" s="222"/>
      <c r="C23" s="222"/>
      <c r="D23" s="222"/>
      <c r="E23" s="222"/>
      <c r="F23" s="223"/>
    </row>
    <row r="24" spans="1:6" ht="14.4" x14ac:dyDescent="0.3">
      <c r="A24" s="8" t="s">
        <v>1</v>
      </c>
      <c r="B24" s="8" t="s">
        <v>264</v>
      </c>
      <c r="C24" s="8" t="s">
        <v>262</v>
      </c>
      <c r="D24" s="8" t="s">
        <v>248</v>
      </c>
      <c r="E24" s="87">
        <f t="shared" si="2"/>
        <v>0</v>
      </c>
      <c r="F24" s="85">
        <f t="shared" si="3"/>
        <v>0</v>
      </c>
    </row>
    <row r="25" spans="1:6" ht="28.5" customHeight="1" x14ac:dyDescent="0.3">
      <c r="A25" s="31" t="s">
        <v>20</v>
      </c>
      <c r="B25" s="32">
        <v>12122.93</v>
      </c>
      <c r="C25" s="32">
        <v>0</v>
      </c>
      <c r="D25" s="32">
        <v>20915.12</v>
      </c>
      <c r="E25" s="87">
        <f t="shared" si="2"/>
        <v>172.52528885343722</v>
      </c>
      <c r="F25" s="85">
        <f t="shared" si="3"/>
        <v>0</v>
      </c>
    </row>
    <row r="26" spans="1:6" ht="39.75" customHeight="1" x14ac:dyDescent="0.3">
      <c r="A26" s="31" t="s">
        <v>21</v>
      </c>
      <c r="B26" s="32">
        <v>96908.89</v>
      </c>
      <c r="C26" s="32">
        <v>0</v>
      </c>
      <c r="D26" s="32">
        <v>111108.93</v>
      </c>
      <c r="E26" s="87">
        <f t="shared" si="2"/>
        <v>114.65297972146826</v>
      </c>
      <c r="F26" s="85">
        <f t="shared" si="3"/>
        <v>0</v>
      </c>
    </row>
    <row r="28" spans="1:6" ht="13.2" x14ac:dyDescent="0.25">
      <c r="A28" s="53" t="s">
        <v>298</v>
      </c>
      <c r="E28" s="53" t="s">
        <v>228</v>
      </c>
    </row>
    <row r="30" spans="1:6" ht="13.2" x14ac:dyDescent="0.25">
      <c r="B30" s="53"/>
      <c r="C30" s="53"/>
      <c r="D30" s="53"/>
      <c r="E30" t="s">
        <v>229</v>
      </c>
      <c r="F30" s="20"/>
    </row>
    <row r="31" spans="1:6" ht="13.2" x14ac:dyDescent="0.25">
      <c r="A31" s="53"/>
      <c r="B31" s="53"/>
      <c r="C31" s="53"/>
      <c r="D31" s="53"/>
      <c r="E31" s="53"/>
      <c r="F31" s="20"/>
    </row>
    <row r="32" spans="1:6" ht="13.2" x14ac:dyDescent="0.25">
      <c r="A32" s="53"/>
      <c r="B32" s="53"/>
      <c r="C32" s="53"/>
      <c r="D32" s="53"/>
      <c r="F32" s="20"/>
    </row>
    <row r="33" spans="1:6" ht="13.2" x14ac:dyDescent="0.25">
      <c r="A33" s="53"/>
      <c r="B33" s="53"/>
      <c r="C33" s="53"/>
      <c r="D33" s="53"/>
      <c r="E33" s="53"/>
      <c r="F33" s="20"/>
    </row>
  </sheetData>
  <mergeCells count="5">
    <mergeCell ref="A3:D3"/>
    <mergeCell ref="A1:D1"/>
    <mergeCell ref="A6:F6"/>
    <mergeCell ref="A17:F17"/>
    <mergeCell ref="A23:F23"/>
  </mergeCells>
  <pageMargins left="0.39370078740157483" right="0.39370078740157483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F115"/>
  <sheetViews>
    <sheetView topLeftCell="A22" zoomScale="130" zoomScaleNormal="130" workbookViewId="0">
      <selection activeCell="C42" sqref="B42:C42"/>
    </sheetView>
  </sheetViews>
  <sheetFormatPr defaultRowHeight="12.6" x14ac:dyDescent="0.25"/>
  <cols>
    <col min="1" max="1" width="71.33203125" customWidth="1"/>
    <col min="2" max="6" width="15.6640625" customWidth="1"/>
  </cols>
  <sheetData>
    <row r="1" spans="1:6" ht="13.2" x14ac:dyDescent="0.25">
      <c r="A1" s="228" t="s">
        <v>232</v>
      </c>
      <c r="B1" s="228"/>
      <c r="C1" s="228"/>
      <c r="D1" s="228"/>
      <c r="E1" s="228"/>
      <c r="F1" s="228"/>
    </row>
    <row r="2" spans="1:6" ht="23.25" customHeight="1" x14ac:dyDescent="0.25">
      <c r="A2" s="227" t="s">
        <v>249</v>
      </c>
      <c r="B2" s="227"/>
      <c r="C2" s="227"/>
      <c r="D2" s="227"/>
      <c r="E2" s="227"/>
      <c r="F2" s="227"/>
    </row>
    <row r="3" spans="1:6" ht="12.75" customHeight="1" x14ac:dyDescent="0.25">
      <c r="A3" s="69" t="s">
        <v>22</v>
      </c>
      <c r="B3" s="224" t="s">
        <v>296</v>
      </c>
      <c r="C3" s="225"/>
      <c r="D3" s="225"/>
      <c r="E3" s="225"/>
      <c r="F3" s="226"/>
    </row>
    <row r="4" spans="1:6" ht="24.75" customHeight="1" x14ac:dyDescent="0.25">
      <c r="A4" s="54" t="s">
        <v>23</v>
      </c>
      <c r="B4" s="55" t="s">
        <v>230</v>
      </c>
      <c r="C4" s="55" t="s">
        <v>247</v>
      </c>
      <c r="D4" s="55" t="s">
        <v>248</v>
      </c>
      <c r="E4" s="56" t="s">
        <v>126</v>
      </c>
      <c r="F4" s="56" t="s">
        <v>127</v>
      </c>
    </row>
    <row r="5" spans="1:6" ht="12" customHeight="1" x14ac:dyDescent="0.25">
      <c r="A5" s="57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</row>
    <row r="6" spans="1:6" ht="12" customHeight="1" x14ac:dyDescent="0.25">
      <c r="A6" s="59" t="s">
        <v>10</v>
      </c>
      <c r="B6" s="60"/>
      <c r="C6" s="60"/>
      <c r="D6" s="60"/>
      <c r="E6" s="60"/>
      <c r="F6" s="3"/>
    </row>
    <row r="7" spans="1:6" ht="12" customHeight="1" x14ac:dyDescent="0.25">
      <c r="A7" s="16" t="s">
        <v>12</v>
      </c>
      <c r="B7" s="9">
        <f>SUM(B8+B19+B22+B28)</f>
        <v>1734098.42</v>
      </c>
      <c r="C7" s="9">
        <f>SUM(C8+C19+C22+C28)</f>
        <v>1876246.4</v>
      </c>
      <c r="D7" s="9">
        <f>SUM(D8+D19+D22+D28)</f>
        <v>878499.17999999993</v>
      </c>
      <c r="E7" s="9">
        <f t="shared" ref="E7:E21" si="0">IF(B7=0, 0, D7/B7*100)</f>
        <v>50.66028374560193</v>
      </c>
      <c r="F7" s="9">
        <f t="shared" ref="F7:F33" si="1">IF(C7=0, 0, D7/C7*100)</f>
        <v>46.822164722074881</v>
      </c>
    </row>
    <row r="8" spans="1:6" ht="28.5" customHeight="1" x14ac:dyDescent="0.25">
      <c r="A8" s="17" t="s">
        <v>24</v>
      </c>
      <c r="B8" s="18">
        <f>SUM(B9+B11+B14+B168+B16)</f>
        <v>1598317.5</v>
      </c>
      <c r="C8" s="18">
        <f>SUM(C9+C11+C14+C168+C16)</f>
        <v>1741794.9699999997</v>
      </c>
      <c r="D8" s="18">
        <f>SUM(D9+D11+D14+D168+D16)</f>
        <v>800053.84</v>
      </c>
      <c r="E8" s="18">
        <f t="shared" si="0"/>
        <v>50.056002014618493</v>
      </c>
      <c r="F8" s="18">
        <f t="shared" si="1"/>
        <v>45.932721920766603</v>
      </c>
    </row>
    <row r="9" spans="1:6" ht="23.25" customHeight="1" x14ac:dyDescent="0.25">
      <c r="A9" s="17" t="s">
        <v>25</v>
      </c>
      <c r="B9" s="18">
        <f>SUM(B10)</f>
        <v>0</v>
      </c>
      <c r="C9" s="18">
        <f t="shared" ref="C9:D9" si="2">SUM(C10)</f>
        <v>0</v>
      </c>
      <c r="D9" s="18">
        <f t="shared" si="2"/>
        <v>0</v>
      </c>
      <c r="E9" s="18">
        <f t="shared" si="0"/>
        <v>0</v>
      </c>
      <c r="F9" s="18">
        <f t="shared" si="1"/>
        <v>0</v>
      </c>
    </row>
    <row r="10" spans="1:6" ht="27" customHeight="1" x14ac:dyDescent="0.25">
      <c r="A10" s="15" t="s">
        <v>26</v>
      </c>
      <c r="B10" s="3">
        <v>0</v>
      </c>
      <c r="C10" s="3">
        <v>0</v>
      </c>
      <c r="D10" s="3">
        <v>0</v>
      </c>
      <c r="E10" s="61">
        <f t="shared" si="0"/>
        <v>0</v>
      </c>
      <c r="F10" s="61">
        <f t="shared" si="1"/>
        <v>0</v>
      </c>
    </row>
    <row r="11" spans="1:6" ht="24" customHeight="1" x14ac:dyDescent="0.25">
      <c r="A11" s="17" t="s">
        <v>27</v>
      </c>
      <c r="B11" s="18">
        <f>SUM(B12:B13)</f>
        <v>1571139.67</v>
      </c>
      <c r="C11" s="18">
        <f t="shared" ref="C11:D11" si="3">SUM(C12:C13)</f>
        <v>1690753.17</v>
      </c>
      <c r="D11" s="18">
        <f t="shared" si="3"/>
        <v>777409.84</v>
      </c>
      <c r="E11" s="18">
        <f t="shared" si="0"/>
        <v>49.480632107010578</v>
      </c>
      <c r="F11" s="18">
        <f t="shared" si="1"/>
        <v>45.980090636174879</v>
      </c>
    </row>
    <row r="12" spans="1:6" ht="33.75" customHeight="1" x14ac:dyDescent="0.25">
      <c r="A12" s="15" t="s">
        <v>28</v>
      </c>
      <c r="B12" s="3">
        <v>1571139.67</v>
      </c>
      <c r="C12" s="3">
        <v>1690753.17</v>
      </c>
      <c r="D12" s="3">
        <v>777409.84</v>
      </c>
      <c r="E12" s="61">
        <f t="shared" si="0"/>
        <v>49.480632107010578</v>
      </c>
      <c r="F12" s="61">
        <f t="shared" si="1"/>
        <v>45.980090636174879</v>
      </c>
    </row>
    <row r="13" spans="1:6" ht="30" customHeight="1" x14ac:dyDescent="0.25">
      <c r="A13" s="15" t="s">
        <v>29</v>
      </c>
      <c r="B13" s="3">
        <v>0</v>
      </c>
      <c r="C13" s="3">
        <v>0</v>
      </c>
      <c r="D13" s="3">
        <v>0</v>
      </c>
      <c r="E13" s="61">
        <f t="shared" si="0"/>
        <v>0</v>
      </c>
      <c r="F13" s="61">
        <f t="shared" si="1"/>
        <v>0</v>
      </c>
    </row>
    <row r="14" spans="1:6" ht="12" customHeight="1" x14ac:dyDescent="0.25">
      <c r="A14" s="17" t="s">
        <v>236</v>
      </c>
      <c r="B14" s="18">
        <f>SUM(B15)</f>
        <v>26209.01</v>
      </c>
      <c r="C14" s="18">
        <f t="shared" ref="C14:D14" si="4">SUM(C15)</f>
        <v>25490.42</v>
      </c>
      <c r="D14" s="18">
        <f t="shared" si="4"/>
        <v>22644</v>
      </c>
      <c r="E14" s="18">
        <f t="shared" si="0"/>
        <v>86.39776931673498</v>
      </c>
      <c r="F14" s="18">
        <f t="shared" si="1"/>
        <v>88.833373479134522</v>
      </c>
    </row>
    <row r="15" spans="1:6" ht="12" customHeight="1" x14ac:dyDescent="0.25">
      <c r="A15" s="15" t="s">
        <v>235</v>
      </c>
      <c r="B15" s="3">
        <v>26209.01</v>
      </c>
      <c r="C15" s="3">
        <v>25490.42</v>
      </c>
      <c r="D15" s="3">
        <v>22644</v>
      </c>
      <c r="E15" s="61">
        <f t="shared" si="0"/>
        <v>86.39776931673498</v>
      </c>
      <c r="F15" s="61">
        <f t="shared" si="1"/>
        <v>88.833373479134522</v>
      </c>
    </row>
    <row r="16" spans="1:6" ht="12" customHeight="1" x14ac:dyDescent="0.25">
      <c r="A16" s="17" t="s">
        <v>128</v>
      </c>
      <c r="B16" s="18">
        <f>SUM(B17:B18)</f>
        <v>968.82</v>
      </c>
      <c r="C16" s="18">
        <f t="shared" ref="C16:D16" si="5">SUM(C17:C18)</f>
        <v>25551.38</v>
      </c>
      <c r="D16" s="18">
        <f t="shared" si="5"/>
        <v>0</v>
      </c>
      <c r="E16" s="18">
        <f t="shared" si="0"/>
        <v>0</v>
      </c>
      <c r="F16" s="18">
        <f t="shared" si="1"/>
        <v>0</v>
      </c>
    </row>
    <row r="17" spans="1:6" ht="12" customHeight="1" x14ac:dyDescent="0.25">
      <c r="A17" s="15" t="s">
        <v>129</v>
      </c>
      <c r="B17" s="3">
        <v>0</v>
      </c>
      <c r="C17" s="3">
        <v>0</v>
      </c>
      <c r="D17" s="3">
        <v>0</v>
      </c>
      <c r="E17" s="61">
        <f t="shared" si="0"/>
        <v>0</v>
      </c>
      <c r="F17" s="61">
        <f t="shared" si="1"/>
        <v>0</v>
      </c>
    </row>
    <row r="18" spans="1:6" ht="12" customHeight="1" x14ac:dyDescent="0.25">
      <c r="A18" s="15" t="s">
        <v>130</v>
      </c>
      <c r="B18" s="3">
        <v>968.82</v>
      </c>
      <c r="C18" s="3">
        <v>25551.38</v>
      </c>
      <c r="D18" s="3">
        <v>0</v>
      </c>
      <c r="E18" s="61">
        <f t="shared" si="0"/>
        <v>0</v>
      </c>
      <c r="F18" s="61">
        <f t="shared" si="1"/>
        <v>0</v>
      </c>
    </row>
    <row r="19" spans="1:6" ht="34.5" customHeight="1" x14ac:dyDescent="0.25">
      <c r="A19" s="17" t="s">
        <v>30</v>
      </c>
      <c r="B19" s="18">
        <f>SUM(B20)</f>
        <v>19568.099999999999</v>
      </c>
      <c r="C19" s="18">
        <f t="shared" ref="C19:D19" si="6">SUM(C20)</f>
        <v>16500</v>
      </c>
      <c r="D19" s="18">
        <f t="shared" si="6"/>
        <v>13516.4</v>
      </c>
      <c r="E19" s="18">
        <f t="shared" si="0"/>
        <v>69.073645371804119</v>
      </c>
      <c r="F19" s="18">
        <f t="shared" si="1"/>
        <v>81.917575757575761</v>
      </c>
    </row>
    <row r="20" spans="1:6" ht="12" customHeight="1" x14ac:dyDescent="0.25">
      <c r="A20" s="17" t="s">
        <v>31</v>
      </c>
      <c r="B20" s="18">
        <f>SUM(B21)</f>
        <v>19568.099999999999</v>
      </c>
      <c r="C20" s="18">
        <f t="shared" ref="C20:D20" si="7">SUM(C21)</f>
        <v>16500</v>
      </c>
      <c r="D20" s="18">
        <f t="shared" si="7"/>
        <v>13516.4</v>
      </c>
      <c r="E20" s="18">
        <f t="shared" si="0"/>
        <v>69.073645371804119</v>
      </c>
      <c r="F20" s="18">
        <f t="shared" si="1"/>
        <v>81.917575757575761</v>
      </c>
    </row>
    <row r="21" spans="1:6" ht="12" customHeight="1" x14ac:dyDescent="0.25">
      <c r="A21" s="15" t="s">
        <v>32</v>
      </c>
      <c r="B21" s="3">
        <v>19568.099999999999</v>
      </c>
      <c r="C21" s="3">
        <v>16500</v>
      </c>
      <c r="D21" s="3">
        <v>13516.4</v>
      </c>
      <c r="E21" s="61">
        <f t="shared" si="0"/>
        <v>69.073645371804119</v>
      </c>
      <c r="F21" s="61">
        <f t="shared" si="1"/>
        <v>81.917575757575761</v>
      </c>
    </row>
    <row r="22" spans="1:6" ht="39" customHeight="1" x14ac:dyDescent="0.25">
      <c r="A22" s="17" t="s">
        <v>33</v>
      </c>
      <c r="B22" s="18">
        <f>SUM(B23+B25)</f>
        <v>2044.19</v>
      </c>
      <c r="C22" s="18">
        <f t="shared" ref="C22:D22" si="8">SUM(C23+C25)</f>
        <v>1889.6</v>
      </c>
      <c r="D22" s="18">
        <f t="shared" si="8"/>
        <v>1280.32</v>
      </c>
      <c r="E22" s="18">
        <f t="shared" ref="E22:E38" si="9">IF(B22=0, 0, D22/B22*100)</f>
        <v>62.632142804729497</v>
      </c>
      <c r="F22" s="18">
        <f t="shared" si="1"/>
        <v>67.756138865368328</v>
      </c>
    </row>
    <row r="23" spans="1:6" ht="23.25" customHeight="1" x14ac:dyDescent="0.25">
      <c r="A23" s="17" t="s">
        <v>34</v>
      </c>
      <c r="B23" s="18">
        <f>SUM(B24)</f>
        <v>2044.19</v>
      </c>
      <c r="C23" s="18">
        <f t="shared" ref="C23:D23" si="10">SUM(C24)</f>
        <v>1889.6</v>
      </c>
      <c r="D23" s="18">
        <f t="shared" si="10"/>
        <v>1280.32</v>
      </c>
      <c r="E23" s="18">
        <f t="shared" si="9"/>
        <v>62.632142804729497</v>
      </c>
      <c r="F23" s="18">
        <f t="shared" si="1"/>
        <v>67.756138865368328</v>
      </c>
    </row>
    <row r="24" spans="1:6" ht="12" customHeight="1" x14ac:dyDescent="0.25">
      <c r="A24" s="15" t="s">
        <v>35</v>
      </c>
      <c r="B24" s="3">
        <v>2044.19</v>
      </c>
      <c r="C24" s="3">
        <v>1889.6</v>
      </c>
      <c r="D24" s="3">
        <v>1280.32</v>
      </c>
      <c r="E24" s="61">
        <f t="shared" si="9"/>
        <v>62.632142804729497</v>
      </c>
      <c r="F24" s="61">
        <f t="shared" si="1"/>
        <v>67.756138865368328</v>
      </c>
    </row>
    <row r="25" spans="1:6" ht="13.2" x14ac:dyDescent="0.25">
      <c r="A25" s="17" t="s">
        <v>113</v>
      </c>
      <c r="B25" s="18">
        <f>SUM(B26:B27)</f>
        <v>0</v>
      </c>
      <c r="C25" s="18">
        <f t="shared" ref="C25:D25" si="11">SUM(C26:C27)</f>
        <v>0</v>
      </c>
      <c r="D25" s="18">
        <f t="shared" si="11"/>
        <v>0</v>
      </c>
      <c r="E25" s="18">
        <f t="shared" si="9"/>
        <v>0</v>
      </c>
      <c r="F25" s="18">
        <f t="shared" si="1"/>
        <v>0</v>
      </c>
    </row>
    <row r="26" spans="1:6" ht="13.5" customHeight="1" x14ac:dyDescent="0.25">
      <c r="A26" s="15" t="s">
        <v>36</v>
      </c>
      <c r="B26" s="3"/>
      <c r="C26" s="3">
        <v>0</v>
      </c>
      <c r="D26" s="3">
        <v>0</v>
      </c>
      <c r="E26" s="61">
        <f t="shared" si="9"/>
        <v>0</v>
      </c>
      <c r="F26" s="61">
        <f t="shared" si="1"/>
        <v>0</v>
      </c>
    </row>
    <row r="27" spans="1:6" ht="13.5" customHeight="1" x14ac:dyDescent="0.25">
      <c r="A27" s="15" t="s">
        <v>132</v>
      </c>
      <c r="B27" s="3"/>
      <c r="C27" s="3">
        <v>0</v>
      </c>
      <c r="D27" s="3">
        <v>0</v>
      </c>
      <c r="E27" s="61">
        <f t="shared" si="9"/>
        <v>0</v>
      </c>
      <c r="F27" s="61">
        <f t="shared" si="1"/>
        <v>0</v>
      </c>
    </row>
    <row r="28" spans="1:6" ht="13.2" x14ac:dyDescent="0.25">
      <c r="A28" s="17" t="s">
        <v>37</v>
      </c>
      <c r="B28" s="18">
        <f>SUM(B29)</f>
        <v>114168.63</v>
      </c>
      <c r="C28" s="18">
        <f t="shared" ref="C28:D28" si="12">SUM(C29)</f>
        <v>116061.83</v>
      </c>
      <c r="D28" s="18">
        <f t="shared" si="12"/>
        <v>63648.62</v>
      </c>
      <c r="E28" s="18">
        <f t="shared" si="9"/>
        <v>55.749657327060852</v>
      </c>
      <c r="F28" s="18">
        <f t="shared" si="1"/>
        <v>54.840269190999315</v>
      </c>
    </row>
    <row r="29" spans="1:6" ht="26.4" x14ac:dyDescent="0.25">
      <c r="A29" s="17" t="s">
        <v>38</v>
      </c>
      <c r="B29" s="18">
        <f>SUM(B30:B31)</f>
        <v>114168.63</v>
      </c>
      <c r="C29" s="18">
        <f t="shared" ref="C29:D29" si="13">SUM(C30:C31)</f>
        <v>116061.83</v>
      </c>
      <c r="D29" s="18">
        <f t="shared" si="13"/>
        <v>63648.62</v>
      </c>
      <c r="E29" s="18">
        <f t="shared" si="9"/>
        <v>55.749657327060852</v>
      </c>
      <c r="F29" s="18">
        <f t="shared" si="1"/>
        <v>54.840269190999315</v>
      </c>
    </row>
    <row r="30" spans="1:6" ht="21.75" customHeight="1" x14ac:dyDescent="0.25">
      <c r="A30" s="15" t="s">
        <v>39</v>
      </c>
      <c r="B30" s="3">
        <v>114168.63</v>
      </c>
      <c r="C30" s="3">
        <v>116061.83</v>
      </c>
      <c r="D30" s="3">
        <v>62909.91</v>
      </c>
      <c r="E30" s="61">
        <f t="shared" si="9"/>
        <v>55.102623198684263</v>
      </c>
      <c r="F30" s="61">
        <f t="shared" si="1"/>
        <v>54.203789480141751</v>
      </c>
    </row>
    <row r="31" spans="1:6" ht="27" customHeight="1" x14ac:dyDescent="0.25">
      <c r="A31" s="15" t="s">
        <v>40</v>
      </c>
      <c r="B31" s="3">
        <v>0</v>
      </c>
      <c r="C31" s="3">
        <v>0</v>
      </c>
      <c r="D31" s="3">
        <v>738.71</v>
      </c>
      <c r="E31" s="61">
        <f t="shared" si="9"/>
        <v>0</v>
      </c>
      <c r="F31" s="61">
        <f t="shared" si="1"/>
        <v>0</v>
      </c>
    </row>
    <row r="32" spans="1:6" ht="24" customHeight="1" x14ac:dyDescent="0.25">
      <c r="A32" s="16" t="s">
        <v>41</v>
      </c>
      <c r="B32" s="9">
        <f>SUM(B33)</f>
        <v>0</v>
      </c>
      <c r="C32" s="9">
        <f t="shared" ref="C32:D32" si="14">SUM(C33)</f>
        <v>0</v>
      </c>
      <c r="D32" s="9">
        <f t="shared" si="14"/>
        <v>0</v>
      </c>
      <c r="E32" s="9">
        <f t="shared" si="9"/>
        <v>0</v>
      </c>
      <c r="F32" s="9">
        <f t="shared" si="1"/>
        <v>0</v>
      </c>
    </row>
    <row r="33" spans="1:6" ht="22.5" customHeight="1" x14ac:dyDescent="0.25">
      <c r="A33" s="17" t="s">
        <v>42</v>
      </c>
      <c r="B33" s="18">
        <f>SUM(B34+B35)</f>
        <v>0</v>
      </c>
      <c r="C33" s="18">
        <f t="shared" ref="C33:D33" si="15">SUM(C34+C35)</f>
        <v>0</v>
      </c>
      <c r="D33" s="18">
        <f t="shared" si="15"/>
        <v>0</v>
      </c>
      <c r="E33" s="18">
        <f t="shared" si="9"/>
        <v>0</v>
      </c>
      <c r="F33" s="18">
        <f t="shared" si="1"/>
        <v>0</v>
      </c>
    </row>
    <row r="34" spans="1:6" ht="22.5" customHeight="1" x14ac:dyDescent="0.25">
      <c r="A34" s="15" t="s">
        <v>115</v>
      </c>
      <c r="B34" s="3">
        <v>0</v>
      </c>
      <c r="C34" s="3">
        <v>0</v>
      </c>
      <c r="D34" s="3">
        <v>0</v>
      </c>
      <c r="E34" s="61">
        <f t="shared" si="9"/>
        <v>0</v>
      </c>
      <c r="F34" s="61">
        <f t="shared" ref="F34:F52" si="16">IF(C34=0, 0, D34/C34*100)</f>
        <v>0</v>
      </c>
    </row>
    <row r="35" spans="1:6" ht="29.25" customHeight="1" x14ac:dyDescent="0.25">
      <c r="A35" s="17" t="s">
        <v>43</v>
      </c>
      <c r="B35" s="18">
        <f>SUM(B36)</f>
        <v>0</v>
      </c>
      <c r="C35" s="18">
        <f t="shared" ref="C35:D35" si="17">SUM(C36)</f>
        <v>0</v>
      </c>
      <c r="D35" s="18">
        <f t="shared" si="17"/>
        <v>0</v>
      </c>
      <c r="E35" s="18">
        <f t="shared" si="9"/>
        <v>0</v>
      </c>
      <c r="F35" s="18">
        <f t="shared" si="16"/>
        <v>0</v>
      </c>
    </row>
    <row r="36" spans="1:6" ht="12" customHeight="1" x14ac:dyDescent="0.25">
      <c r="A36" s="15" t="s">
        <v>44</v>
      </c>
      <c r="B36" s="3">
        <v>0</v>
      </c>
      <c r="C36" s="3">
        <v>0</v>
      </c>
      <c r="D36" s="3">
        <v>0</v>
      </c>
      <c r="E36" s="61">
        <f t="shared" si="9"/>
        <v>0</v>
      </c>
      <c r="F36" s="61">
        <f t="shared" si="16"/>
        <v>0</v>
      </c>
    </row>
    <row r="37" spans="1:6" ht="12" customHeight="1" x14ac:dyDescent="0.25">
      <c r="A37" s="16" t="s">
        <v>45</v>
      </c>
      <c r="B37" s="9">
        <v>0</v>
      </c>
      <c r="C37" s="9">
        <v>0</v>
      </c>
      <c r="D37" s="9">
        <v>0</v>
      </c>
      <c r="E37" s="9">
        <f t="shared" si="9"/>
        <v>0</v>
      </c>
      <c r="F37" s="9">
        <f t="shared" si="16"/>
        <v>0</v>
      </c>
    </row>
    <row r="38" spans="1:6" ht="12" customHeight="1" x14ac:dyDescent="0.25">
      <c r="A38" s="17" t="s">
        <v>131</v>
      </c>
      <c r="B38" s="18">
        <v>111108.93</v>
      </c>
      <c r="C38" s="18">
        <v>0</v>
      </c>
      <c r="D38" s="18">
        <v>20915.12</v>
      </c>
      <c r="E38" s="61">
        <f t="shared" si="9"/>
        <v>18.823977514678614</v>
      </c>
      <c r="F38" s="61">
        <f t="shared" si="16"/>
        <v>0</v>
      </c>
    </row>
    <row r="39" spans="1:6" ht="13.2" x14ac:dyDescent="0.25">
      <c r="A39" s="62" t="s">
        <v>133</v>
      </c>
      <c r="B39" s="63">
        <f>SUM(B7,B32,B37)</f>
        <v>1734098.42</v>
      </c>
      <c r="C39" s="63">
        <f>SUM(C7,C32,C37)</f>
        <v>1876246.4</v>
      </c>
      <c r="D39" s="63">
        <f>SUM(D7,D32,D37)</f>
        <v>878499.17999999993</v>
      </c>
      <c r="E39" s="63">
        <f t="shared" ref="E39:E53" si="18">IF(B39=0, 0, D39/B39*100)</f>
        <v>50.66028374560193</v>
      </c>
      <c r="F39" s="63">
        <f t="shared" si="16"/>
        <v>46.822164722074881</v>
      </c>
    </row>
    <row r="40" spans="1:6" ht="12" customHeight="1" x14ac:dyDescent="0.25">
      <c r="A40" s="64"/>
      <c r="B40" s="65"/>
      <c r="C40" s="65"/>
      <c r="D40" s="65"/>
      <c r="E40" s="61"/>
      <c r="F40" s="61"/>
    </row>
    <row r="41" spans="1:6" ht="12" customHeight="1" x14ac:dyDescent="0.25">
      <c r="A41" s="16" t="s">
        <v>14</v>
      </c>
      <c r="B41" s="9">
        <f>SUM(B42,B50,B83,B87,B90,B94)</f>
        <v>1649312.26</v>
      </c>
      <c r="C41" s="9">
        <f>SUM(C42,C50,C83,C87,C90,C94)</f>
        <v>1691578.12</v>
      </c>
      <c r="D41" s="9">
        <f>SUM(D42,D50,D83,D87,D90)</f>
        <v>848408.94</v>
      </c>
      <c r="E41" s="9">
        <f t="shared" si="18"/>
        <v>51.440164520452903</v>
      </c>
      <c r="F41" s="9">
        <f t="shared" si="16"/>
        <v>50.154877860444302</v>
      </c>
    </row>
    <row r="42" spans="1:6" ht="12" customHeight="1" x14ac:dyDescent="0.25">
      <c r="A42" s="17" t="s">
        <v>46</v>
      </c>
      <c r="B42" s="18">
        <f>SUM(B43,B45,B47)</f>
        <v>1332472.75</v>
      </c>
      <c r="C42" s="18">
        <f>SUM(C43,C45,C47)</f>
        <v>1362928.52</v>
      </c>
      <c r="D42" s="18">
        <f>SUM(D43,D45,D47)</f>
        <v>734013.11</v>
      </c>
      <c r="E42" s="18">
        <f t="shared" si="18"/>
        <v>55.086538167478473</v>
      </c>
      <c r="F42" s="18">
        <f t="shared" si="16"/>
        <v>53.855583710288776</v>
      </c>
    </row>
    <row r="43" spans="1:6" ht="12" customHeight="1" x14ac:dyDescent="0.25">
      <c r="A43" s="66" t="s">
        <v>47</v>
      </c>
      <c r="B43" s="67">
        <f>SUM(B44)</f>
        <v>1099484.03</v>
      </c>
      <c r="C43" s="67">
        <f t="shared" ref="C43:D43" si="19">SUM(C44)</f>
        <v>1125187.6499999999</v>
      </c>
      <c r="D43" s="67">
        <f t="shared" si="19"/>
        <v>611197.06999999995</v>
      </c>
      <c r="E43" s="61">
        <f t="shared" si="18"/>
        <v>55.589444987209134</v>
      </c>
      <c r="F43" s="61">
        <f t="shared" si="16"/>
        <v>54.319567940511973</v>
      </c>
    </row>
    <row r="44" spans="1:6" ht="12" customHeight="1" x14ac:dyDescent="0.25">
      <c r="A44" s="15" t="s">
        <v>48</v>
      </c>
      <c r="B44" s="3">
        <v>1099484.03</v>
      </c>
      <c r="C44" s="3">
        <v>1125187.6499999999</v>
      </c>
      <c r="D44" s="7">
        <v>611197.06999999995</v>
      </c>
      <c r="E44" s="61">
        <f t="shared" si="18"/>
        <v>55.589444987209134</v>
      </c>
      <c r="F44" s="61">
        <f t="shared" si="16"/>
        <v>54.319567940511973</v>
      </c>
    </row>
    <row r="45" spans="1:6" ht="12" customHeight="1" x14ac:dyDescent="0.25">
      <c r="A45" s="17" t="s">
        <v>49</v>
      </c>
      <c r="B45" s="18">
        <f>SUM(B46)</f>
        <v>51598.92</v>
      </c>
      <c r="C45" s="18">
        <f t="shared" ref="C45:D45" si="20">SUM(C46)</f>
        <v>47955.86</v>
      </c>
      <c r="D45" s="18">
        <f t="shared" si="20"/>
        <v>21848.38</v>
      </c>
      <c r="E45" s="18">
        <f t="shared" si="18"/>
        <v>42.342707948150853</v>
      </c>
      <c r="F45" s="18">
        <f t="shared" si="16"/>
        <v>45.55935395590862</v>
      </c>
    </row>
    <row r="46" spans="1:6" ht="12" customHeight="1" x14ac:dyDescent="0.25">
      <c r="A46" s="15" t="s">
        <v>50</v>
      </c>
      <c r="B46" s="3">
        <v>51598.92</v>
      </c>
      <c r="C46" s="3">
        <v>47955.86</v>
      </c>
      <c r="D46" s="7">
        <v>21848.38</v>
      </c>
      <c r="E46" s="61">
        <f t="shared" si="18"/>
        <v>42.342707948150853</v>
      </c>
      <c r="F46" s="61">
        <f t="shared" si="16"/>
        <v>45.55935395590862</v>
      </c>
    </row>
    <row r="47" spans="1:6" ht="12" customHeight="1" x14ac:dyDescent="0.25">
      <c r="A47" s="17" t="s">
        <v>51</v>
      </c>
      <c r="B47" s="18">
        <f>SUM(B48:B49)</f>
        <v>181389.8</v>
      </c>
      <c r="C47" s="18">
        <f>SUM(C48:C49)</f>
        <v>189785.01</v>
      </c>
      <c r="D47" s="18">
        <f>SUM(D48:D49)</f>
        <v>100967.66</v>
      </c>
      <c r="E47" s="18">
        <f t="shared" si="18"/>
        <v>55.663361445902694</v>
      </c>
      <c r="F47" s="18">
        <f t="shared" si="16"/>
        <v>53.201072097316846</v>
      </c>
    </row>
    <row r="48" spans="1:6" ht="22.5" customHeight="1" x14ac:dyDescent="0.25">
      <c r="A48" s="15" t="s">
        <v>52</v>
      </c>
      <c r="B48" s="3">
        <v>181389.8</v>
      </c>
      <c r="C48" s="3">
        <v>189785.01</v>
      </c>
      <c r="D48" s="7">
        <v>100967.66</v>
      </c>
      <c r="E48" s="61">
        <f t="shared" si="18"/>
        <v>55.663361445902694</v>
      </c>
      <c r="F48" s="61">
        <f t="shared" si="16"/>
        <v>53.201072097316846</v>
      </c>
    </row>
    <row r="49" spans="1:6" ht="24.75" customHeight="1" x14ac:dyDescent="0.25">
      <c r="A49" s="15" t="s">
        <v>53</v>
      </c>
      <c r="B49" s="3">
        <v>0</v>
      </c>
      <c r="C49" s="3">
        <v>0</v>
      </c>
      <c r="D49" s="7">
        <v>0</v>
      </c>
      <c r="E49" s="61">
        <f t="shared" si="18"/>
        <v>0</v>
      </c>
      <c r="F49" s="61">
        <f t="shared" si="16"/>
        <v>0</v>
      </c>
    </row>
    <row r="50" spans="1:6" ht="12" customHeight="1" x14ac:dyDescent="0.25">
      <c r="A50" s="17" t="s">
        <v>54</v>
      </c>
      <c r="B50" s="18">
        <f>SUM(B51,B56,B63,B73)</f>
        <v>242193.62000000002</v>
      </c>
      <c r="C50" s="18">
        <f>SUM(C51,C56,C63,C73)</f>
        <v>196441.06</v>
      </c>
      <c r="D50" s="18">
        <f>SUM(D51,D56,D63,D73)</f>
        <v>114329.35</v>
      </c>
      <c r="E50" s="18">
        <f t="shared" si="18"/>
        <v>47.205764544912455</v>
      </c>
      <c r="F50" s="18">
        <f t="shared" si="16"/>
        <v>58.200332455953962</v>
      </c>
    </row>
    <row r="51" spans="1:6" ht="12" customHeight="1" x14ac:dyDescent="0.25">
      <c r="A51" s="17" t="s">
        <v>55</v>
      </c>
      <c r="B51" s="18">
        <f>SUM(B52:B55)</f>
        <v>47986.400000000001</v>
      </c>
      <c r="C51" s="18">
        <f>SUM(C52:C55)</f>
        <v>37149.17</v>
      </c>
      <c r="D51" s="18">
        <f>SUM(D52:D55)</f>
        <v>23238.589999999997</v>
      </c>
      <c r="E51" s="18">
        <f t="shared" si="18"/>
        <v>48.427450277578636</v>
      </c>
      <c r="F51" s="18">
        <f t="shared" si="16"/>
        <v>62.554802704878732</v>
      </c>
    </row>
    <row r="52" spans="1:6" ht="12" customHeight="1" x14ac:dyDescent="0.25">
      <c r="A52" s="15" t="s">
        <v>56</v>
      </c>
      <c r="B52" s="3">
        <v>27293.32</v>
      </c>
      <c r="C52" s="3">
        <v>15502.87</v>
      </c>
      <c r="D52" s="3">
        <v>11639.55</v>
      </c>
      <c r="E52" s="61">
        <f t="shared" si="18"/>
        <v>42.646149314191163</v>
      </c>
      <c r="F52" s="61">
        <f t="shared" si="16"/>
        <v>75.079969063792689</v>
      </c>
    </row>
    <row r="53" spans="1:6" ht="21.75" customHeight="1" x14ac:dyDescent="0.25">
      <c r="A53" s="15" t="s">
        <v>57</v>
      </c>
      <c r="B53" s="3">
        <v>19792.060000000001</v>
      </c>
      <c r="C53" s="3">
        <v>20946.3</v>
      </c>
      <c r="D53" s="3">
        <v>11081.19</v>
      </c>
      <c r="E53" s="61">
        <f t="shared" si="18"/>
        <v>55.988057837334772</v>
      </c>
      <c r="F53" s="61">
        <f t="shared" ref="F53:F65" si="21">IF(C53=0, 0, D53/C53*100)</f>
        <v>52.902851577605588</v>
      </c>
    </row>
    <row r="54" spans="1:6" ht="12" customHeight="1" x14ac:dyDescent="0.25">
      <c r="A54" s="15" t="s">
        <v>58</v>
      </c>
      <c r="B54" s="3">
        <v>803.02</v>
      </c>
      <c r="C54" s="3">
        <v>700</v>
      </c>
      <c r="D54" s="3">
        <v>403.75</v>
      </c>
      <c r="E54" s="61">
        <f t="shared" ref="E54:E109" si="22">IF(B54=0, 0, D54/B54*100)</f>
        <v>50.278946975168736</v>
      </c>
      <c r="F54" s="61">
        <f t="shared" si="21"/>
        <v>57.678571428571423</v>
      </c>
    </row>
    <row r="55" spans="1:6" ht="12" customHeight="1" x14ac:dyDescent="0.25">
      <c r="A55" s="15" t="s">
        <v>9</v>
      </c>
      <c r="B55" s="3">
        <v>98</v>
      </c>
      <c r="C55" s="3">
        <v>0</v>
      </c>
      <c r="D55" s="3">
        <v>114.1</v>
      </c>
      <c r="E55" s="61">
        <f t="shared" si="22"/>
        <v>116.42857142857142</v>
      </c>
      <c r="F55" s="61">
        <f t="shared" si="21"/>
        <v>0</v>
      </c>
    </row>
    <row r="56" spans="1:6" ht="15.75" customHeight="1" x14ac:dyDescent="0.25">
      <c r="A56" s="17" t="s">
        <v>59</v>
      </c>
      <c r="B56" s="18">
        <f>SUM(B57:B62)</f>
        <v>158747.94000000003</v>
      </c>
      <c r="C56" s="18">
        <f t="shared" ref="C56:D56" si="23">SUM(C57:C62)</f>
        <v>124236.8</v>
      </c>
      <c r="D56" s="18">
        <f t="shared" si="23"/>
        <v>75468.52</v>
      </c>
      <c r="E56" s="18">
        <f t="shared" si="22"/>
        <v>47.539842091809184</v>
      </c>
      <c r="F56" s="18">
        <f t="shared" si="21"/>
        <v>60.745704976303315</v>
      </c>
    </row>
    <row r="57" spans="1:6" ht="27.75" customHeight="1" x14ac:dyDescent="0.25">
      <c r="A57" s="15" t="s">
        <v>60</v>
      </c>
      <c r="B57" s="3">
        <v>5247.94</v>
      </c>
      <c r="C57" s="3">
        <v>4825.24</v>
      </c>
      <c r="D57" s="3">
        <v>1867.92</v>
      </c>
      <c r="E57" s="61">
        <f t="shared" si="22"/>
        <v>35.593394741555741</v>
      </c>
      <c r="F57" s="61">
        <f t="shared" si="21"/>
        <v>38.711442332402122</v>
      </c>
    </row>
    <row r="58" spans="1:6" ht="12" customHeight="1" x14ac:dyDescent="0.25">
      <c r="A58" s="15" t="s">
        <v>61</v>
      </c>
      <c r="B58" s="3">
        <v>112999.83</v>
      </c>
      <c r="C58" s="3">
        <v>78716.36</v>
      </c>
      <c r="D58" s="3">
        <v>50515.33</v>
      </c>
      <c r="E58" s="61">
        <f t="shared" si="22"/>
        <v>44.703899112060611</v>
      </c>
      <c r="F58" s="61">
        <f t="shared" si="21"/>
        <v>64.173864238641116</v>
      </c>
    </row>
    <row r="59" spans="1:6" ht="12" customHeight="1" x14ac:dyDescent="0.25">
      <c r="A59" s="15" t="s">
        <v>62</v>
      </c>
      <c r="B59" s="3">
        <v>35390.69</v>
      </c>
      <c r="C59" s="3">
        <v>33155.199999999997</v>
      </c>
      <c r="D59" s="3">
        <v>19861.509999999998</v>
      </c>
      <c r="E59" s="61">
        <f t="shared" si="22"/>
        <v>56.120719884240735</v>
      </c>
      <c r="F59" s="61">
        <f t="shared" si="21"/>
        <v>59.90466050574269</v>
      </c>
    </row>
    <row r="60" spans="1:6" ht="23.25" customHeight="1" x14ac:dyDescent="0.25">
      <c r="A60" s="15" t="s">
        <v>63</v>
      </c>
      <c r="B60" s="3">
        <v>3610.19</v>
      </c>
      <c r="C60" s="3">
        <v>6040</v>
      </c>
      <c r="D60" s="3">
        <v>2658.82</v>
      </c>
      <c r="E60" s="61">
        <f t="shared" si="22"/>
        <v>73.647647353740382</v>
      </c>
      <c r="F60" s="61">
        <f t="shared" si="21"/>
        <v>44.020198675496694</v>
      </c>
    </row>
    <row r="61" spans="1:6" ht="12" customHeight="1" x14ac:dyDescent="0.25">
      <c r="A61" s="15" t="s">
        <v>64</v>
      </c>
      <c r="B61" s="3">
        <v>1499.29</v>
      </c>
      <c r="C61" s="3">
        <v>1500</v>
      </c>
      <c r="D61" s="3">
        <v>564.94000000000005</v>
      </c>
      <c r="E61" s="61">
        <f t="shared" si="22"/>
        <v>37.680502104329392</v>
      </c>
      <c r="F61" s="61">
        <f t="shared" si="21"/>
        <v>37.662666666666674</v>
      </c>
    </row>
    <row r="62" spans="1:6" ht="20.25" customHeight="1" x14ac:dyDescent="0.25">
      <c r="A62" s="15" t="s">
        <v>65</v>
      </c>
      <c r="B62" s="3">
        <v>0</v>
      </c>
      <c r="C62" s="3">
        <v>0</v>
      </c>
      <c r="D62" s="3">
        <v>0</v>
      </c>
      <c r="E62" s="61">
        <f t="shared" si="22"/>
        <v>0</v>
      </c>
      <c r="F62" s="61">
        <f t="shared" si="21"/>
        <v>0</v>
      </c>
    </row>
    <row r="63" spans="1:6" ht="12" customHeight="1" x14ac:dyDescent="0.25">
      <c r="A63" s="17" t="s">
        <v>66</v>
      </c>
      <c r="B63" s="18">
        <f>SUM(B64:B72)</f>
        <v>30032.06</v>
      </c>
      <c r="C63" s="18">
        <f t="shared" ref="C63:D63" si="24">SUM(C64:C72)</f>
        <v>29519.45</v>
      </c>
      <c r="D63" s="18">
        <f t="shared" si="24"/>
        <v>11597.890000000001</v>
      </c>
      <c r="E63" s="18">
        <f t="shared" si="22"/>
        <v>38.618363175886039</v>
      </c>
      <c r="F63" s="18">
        <f t="shared" si="21"/>
        <v>39.288977267530392</v>
      </c>
    </row>
    <row r="64" spans="1:6" ht="12" customHeight="1" x14ac:dyDescent="0.25">
      <c r="A64" s="15" t="s">
        <v>67</v>
      </c>
      <c r="B64" s="3">
        <v>1699.91</v>
      </c>
      <c r="C64" s="3">
        <v>1800</v>
      </c>
      <c r="D64" s="3">
        <v>994.62</v>
      </c>
      <c r="E64" s="61">
        <f t="shared" si="22"/>
        <v>58.510156420045767</v>
      </c>
      <c r="F64" s="61">
        <f t="shared" si="21"/>
        <v>55.256666666666668</v>
      </c>
    </row>
    <row r="65" spans="1:6" ht="20.25" customHeight="1" x14ac:dyDescent="0.25">
      <c r="A65" s="15" t="s">
        <v>68</v>
      </c>
      <c r="B65" s="3">
        <v>11918.43</v>
      </c>
      <c r="C65" s="3">
        <v>8728.25</v>
      </c>
      <c r="D65" s="3">
        <v>1904.54</v>
      </c>
      <c r="E65" s="61">
        <f t="shared" si="22"/>
        <v>15.979789284326879</v>
      </c>
      <c r="F65" s="61">
        <f t="shared" si="21"/>
        <v>21.820410735256207</v>
      </c>
    </row>
    <row r="66" spans="1:6" ht="14.25" customHeight="1" x14ac:dyDescent="0.25">
      <c r="A66" s="15" t="s">
        <v>100</v>
      </c>
      <c r="B66" s="3">
        <v>1086</v>
      </c>
      <c r="C66" s="3">
        <v>1000</v>
      </c>
      <c r="D66" s="3">
        <v>194.88</v>
      </c>
      <c r="E66" s="61">
        <f t="shared" si="22"/>
        <v>17.944751381215468</v>
      </c>
      <c r="F66" s="61">
        <f t="shared" ref="F66:F109" si="25">IF(C66=0, 0, D66/C66*100)</f>
        <v>19.488</v>
      </c>
    </row>
    <row r="67" spans="1:6" ht="12" customHeight="1" x14ac:dyDescent="0.25">
      <c r="A67" s="15" t="s">
        <v>69</v>
      </c>
      <c r="B67" s="3">
        <v>5924.96</v>
      </c>
      <c r="C67" s="3">
        <v>5800</v>
      </c>
      <c r="D67" s="3">
        <v>3105.26</v>
      </c>
      <c r="E67" s="61">
        <f t="shared" si="22"/>
        <v>52.40980529826362</v>
      </c>
      <c r="F67" s="61">
        <f t="shared" si="25"/>
        <v>53.538965517241387</v>
      </c>
    </row>
    <row r="68" spans="1:6" ht="12" customHeight="1" x14ac:dyDescent="0.25">
      <c r="A68" s="15" t="s">
        <v>8</v>
      </c>
      <c r="B68" s="3">
        <v>1120.02</v>
      </c>
      <c r="C68" s="3">
        <v>2591.1999999999998</v>
      </c>
      <c r="D68" s="3">
        <v>1833.4</v>
      </c>
      <c r="E68" s="61">
        <f t="shared" si="22"/>
        <v>163.69350547311657</v>
      </c>
      <c r="F68" s="61">
        <f t="shared" si="25"/>
        <v>70.754862611917275</v>
      </c>
    </row>
    <row r="69" spans="1:6" ht="12" customHeight="1" x14ac:dyDescent="0.25">
      <c r="A69" s="15" t="s">
        <v>70</v>
      </c>
      <c r="B69" s="3">
        <v>2451.59</v>
      </c>
      <c r="C69" s="3">
        <v>3100</v>
      </c>
      <c r="D69" s="3">
        <v>277.8</v>
      </c>
      <c r="E69" s="61">
        <f t="shared" si="22"/>
        <v>11.33142164880751</v>
      </c>
      <c r="F69" s="61">
        <f t="shared" si="25"/>
        <v>8.9612903225806448</v>
      </c>
    </row>
    <row r="70" spans="1:6" ht="12" customHeight="1" x14ac:dyDescent="0.25">
      <c r="A70" s="15" t="s">
        <v>71</v>
      </c>
      <c r="B70" s="3">
        <v>1966.61</v>
      </c>
      <c r="C70" s="3">
        <v>600</v>
      </c>
      <c r="D70" s="3">
        <v>227.5</v>
      </c>
      <c r="E70" s="61">
        <f t="shared" si="22"/>
        <v>11.568129929167451</v>
      </c>
      <c r="F70" s="61">
        <f t="shared" si="25"/>
        <v>37.916666666666664</v>
      </c>
    </row>
    <row r="71" spans="1:6" ht="12" customHeight="1" x14ac:dyDescent="0.25">
      <c r="A71" s="15" t="s">
        <v>72</v>
      </c>
      <c r="B71" s="3">
        <v>2721.13</v>
      </c>
      <c r="C71" s="3">
        <v>3700</v>
      </c>
      <c r="D71" s="3">
        <v>2056.19</v>
      </c>
      <c r="E71" s="61">
        <f t="shared" si="22"/>
        <v>75.563828262523288</v>
      </c>
      <c r="F71" s="61">
        <f t="shared" si="25"/>
        <v>55.572702702702706</v>
      </c>
    </row>
    <row r="72" spans="1:6" ht="12" customHeight="1" x14ac:dyDescent="0.25">
      <c r="A72" s="15" t="s">
        <v>73</v>
      </c>
      <c r="B72" s="3">
        <v>1143.4100000000001</v>
      </c>
      <c r="C72" s="3">
        <v>2200</v>
      </c>
      <c r="D72" s="3">
        <v>1003.7</v>
      </c>
      <c r="E72" s="61">
        <f t="shared" si="22"/>
        <v>87.781285802992798</v>
      </c>
      <c r="F72" s="61">
        <f t="shared" si="25"/>
        <v>45.622727272727275</v>
      </c>
    </row>
    <row r="73" spans="1:6" ht="20.25" customHeight="1" x14ac:dyDescent="0.25">
      <c r="A73" s="17" t="s">
        <v>74</v>
      </c>
      <c r="B73" s="18">
        <f>SUM(B74:B80)</f>
        <v>5427.22</v>
      </c>
      <c r="C73" s="18">
        <f t="shared" ref="C73:D73" si="26">SUM(C74:C80)</f>
        <v>5535.6399999999994</v>
      </c>
      <c r="D73" s="18">
        <f t="shared" si="26"/>
        <v>4024.35</v>
      </c>
      <c r="E73" s="18">
        <f t="shared" si="22"/>
        <v>74.151222909703307</v>
      </c>
      <c r="F73" s="18">
        <f t="shared" si="25"/>
        <v>72.698911056354831</v>
      </c>
    </row>
    <row r="74" spans="1:6" ht="24" customHeight="1" x14ac:dyDescent="0.25">
      <c r="A74" s="15" t="s">
        <v>75</v>
      </c>
      <c r="B74" s="3">
        <v>0</v>
      </c>
      <c r="C74" s="3">
        <v>247.28</v>
      </c>
      <c r="D74" s="3">
        <v>247.28</v>
      </c>
      <c r="E74" s="61">
        <f t="shared" si="22"/>
        <v>0</v>
      </c>
      <c r="F74" s="61">
        <f t="shared" si="25"/>
        <v>100</v>
      </c>
    </row>
    <row r="75" spans="1:6" ht="12" customHeight="1" x14ac:dyDescent="0.25">
      <c r="A75" s="15" t="s">
        <v>76</v>
      </c>
      <c r="B75" s="3">
        <v>243.75</v>
      </c>
      <c r="C75" s="3">
        <v>700</v>
      </c>
      <c r="D75" s="3">
        <v>122.74</v>
      </c>
      <c r="E75" s="61">
        <f t="shared" si="22"/>
        <v>50.354871794871791</v>
      </c>
      <c r="F75" s="61">
        <f t="shared" si="25"/>
        <v>17.534285714285712</v>
      </c>
    </row>
    <row r="76" spans="1:6" ht="12" customHeight="1" x14ac:dyDescent="0.25">
      <c r="A76" s="15" t="s">
        <v>77</v>
      </c>
      <c r="B76" s="3">
        <v>496.34</v>
      </c>
      <c r="C76" s="3">
        <v>372</v>
      </c>
      <c r="D76" s="3">
        <v>272</v>
      </c>
      <c r="E76" s="61">
        <f t="shared" si="22"/>
        <v>54.801144376838465</v>
      </c>
      <c r="F76" s="61">
        <f t="shared" si="25"/>
        <v>73.118279569892479</v>
      </c>
    </row>
    <row r="77" spans="1:6" ht="12" customHeight="1" x14ac:dyDescent="0.25">
      <c r="A77" s="15" t="s">
        <v>78</v>
      </c>
      <c r="B77" s="3">
        <v>49.53</v>
      </c>
      <c r="C77" s="3">
        <v>66.36</v>
      </c>
      <c r="D77" s="3">
        <v>25</v>
      </c>
      <c r="E77" s="61">
        <f t="shared" si="22"/>
        <v>50.474459923278822</v>
      </c>
      <c r="F77" s="61">
        <f t="shared" si="25"/>
        <v>37.673297166968055</v>
      </c>
    </row>
    <row r="78" spans="1:6" ht="12" customHeight="1" x14ac:dyDescent="0.25">
      <c r="A78" s="15" t="s">
        <v>79</v>
      </c>
      <c r="B78" s="3">
        <v>0</v>
      </c>
      <c r="C78" s="3">
        <v>0</v>
      </c>
      <c r="D78" s="3">
        <v>0</v>
      </c>
      <c r="E78" s="61">
        <f t="shared" si="22"/>
        <v>0</v>
      </c>
      <c r="F78" s="61">
        <f t="shared" si="25"/>
        <v>0</v>
      </c>
    </row>
    <row r="79" spans="1:6" ht="12" customHeight="1" x14ac:dyDescent="0.25">
      <c r="A79" s="15" t="s">
        <v>80</v>
      </c>
      <c r="B79" s="3">
        <v>0</v>
      </c>
      <c r="C79" s="3">
        <v>0</v>
      </c>
      <c r="D79" s="3">
        <v>0</v>
      </c>
      <c r="E79" s="61">
        <f t="shared" si="22"/>
        <v>0</v>
      </c>
      <c r="F79" s="61">
        <f t="shared" si="25"/>
        <v>0</v>
      </c>
    </row>
    <row r="80" spans="1:6" ht="12" customHeight="1" x14ac:dyDescent="0.25">
      <c r="A80" s="15" t="s">
        <v>81</v>
      </c>
      <c r="B80" s="3">
        <v>4637.6000000000004</v>
      </c>
      <c r="C80" s="3">
        <v>4150</v>
      </c>
      <c r="D80" s="3">
        <v>3357.33</v>
      </c>
      <c r="E80" s="61">
        <f t="shared" si="22"/>
        <v>72.393695014662754</v>
      </c>
      <c r="F80" s="61">
        <f t="shared" si="25"/>
        <v>80.899518072289155</v>
      </c>
    </row>
    <row r="81" spans="1:6" ht="12" customHeight="1" x14ac:dyDescent="0.25">
      <c r="A81" s="17" t="s">
        <v>82</v>
      </c>
      <c r="B81" s="18">
        <v>0</v>
      </c>
      <c r="C81" s="18">
        <v>0</v>
      </c>
      <c r="D81" s="18">
        <v>0</v>
      </c>
      <c r="E81" s="18">
        <f t="shared" si="22"/>
        <v>0</v>
      </c>
      <c r="F81" s="18">
        <f t="shared" si="25"/>
        <v>0</v>
      </c>
    </row>
    <row r="82" spans="1:6" ht="12" customHeight="1" x14ac:dyDescent="0.25">
      <c r="A82" s="15" t="s">
        <v>83</v>
      </c>
      <c r="B82" s="3">
        <v>0</v>
      </c>
      <c r="C82" s="3">
        <v>0</v>
      </c>
      <c r="D82" s="3">
        <v>0</v>
      </c>
      <c r="E82" s="61">
        <f t="shared" si="22"/>
        <v>0</v>
      </c>
      <c r="F82" s="61">
        <f t="shared" si="25"/>
        <v>0</v>
      </c>
    </row>
    <row r="83" spans="1:6" ht="12" customHeight="1" x14ac:dyDescent="0.25">
      <c r="A83" s="17" t="s">
        <v>84</v>
      </c>
      <c r="B83" s="18">
        <f>SUM(B84)</f>
        <v>8.23</v>
      </c>
      <c r="C83" s="18">
        <f t="shared" ref="C83:D83" si="27">SUM(C84)</f>
        <v>0</v>
      </c>
      <c r="D83" s="18">
        <f t="shared" si="27"/>
        <v>66.48</v>
      </c>
      <c r="E83" s="18">
        <f t="shared" si="22"/>
        <v>807.77642770352372</v>
      </c>
      <c r="F83" s="18">
        <f t="shared" si="25"/>
        <v>0</v>
      </c>
    </row>
    <row r="84" spans="1:6" ht="12" customHeight="1" x14ac:dyDescent="0.25">
      <c r="A84" s="66" t="s">
        <v>85</v>
      </c>
      <c r="B84" s="67">
        <f>SUM(B85:B86)</f>
        <v>8.23</v>
      </c>
      <c r="C84" s="67">
        <f t="shared" ref="C84:D84" si="28">SUM(C85:C86)</f>
        <v>0</v>
      </c>
      <c r="D84" s="67">
        <f t="shared" si="28"/>
        <v>66.48</v>
      </c>
      <c r="E84" s="61">
        <f t="shared" si="22"/>
        <v>807.77642770352372</v>
      </c>
      <c r="F84" s="61">
        <f t="shared" si="25"/>
        <v>0</v>
      </c>
    </row>
    <row r="85" spans="1:6" ht="12" customHeight="1" x14ac:dyDescent="0.25">
      <c r="A85" s="15" t="s">
        <v>102</v>
      </c>
      <c r="B85" s="3">
        <v>8.23</v>
      </c>
      <c r="C85" s="3">
        <v>0</v>
      </c>
      <c r="D85" s="3">
        <v>0</v>
      </c>
      <c r="E85" s="61">
        <f t="shared" si="22"/>
        <v>0</v>
      </c>
      <c r="F85" s="61">
        <f t="shared" si="25"/>
        <v>0</v>
      </c>
    </row>
    <row r="86" spans="1:6" ht="12" customHeight="1" x14ac:dyDescent="0.25">
      <c r="A86" s="15" t="s">
        <v>86</v>
      </c>
      <c r="B86" s="3">
        <v>0</v>
      </c>
      <c r="C86" s="3">
        <v>0</v>
      </c>
      <c r="D86" s="3">
        <v>66.48</v>
      </c>
      <c r="E86" s="61">
        <f t="shared" si="22"/>
        <v>0</v>
      </c>
      <c r="F86" s="61">
        <f t="shared" si="25"/>
        <v>0</v>
      </c>
    </row>
    <row r="87" spans="1:6" ht="12" customHeight="1" x14ac:dyDescent="0.25">
      <c r="A87" s="17" t="s">
        <v>134</v>
      </c>
      <c r="B87" s="18">
        <f>SUM(B88:B89)</f>
        <v>34905.19</v>
      </c>
      <c r="C87" s="18">
        <f t="shared" ref="C87:D87" si="29">SUM(C88:C89)</f>
        <v>35000</v>
      </c>
      <c r="D87" s="18">
        <f t="shared" si="29"/>
        <v>0</v>
      </c>
      <c r="E87" s="18">
        <f t="shared" si="22"/>
        <v>0</v>
      </c>
      <c r="F87" s="18">
        <f t="shared" si="25"/>
        <v>0</v>
      </c>
    </row>
    <row r="88" spans="1:6" ht="12" customHeight="1" x14ac:dyDescent="0.25">
      <c r="A88" s="15" t="s">
        <v>135</v>
      </c>
      <c r="B88" s="3">
        <v>0</v>
      </c>
      <c r="C88" s="3">
        <v>0</v>
      </c>
      <c r="D88" s="3">
        <v>0</v>
      </c>
      <c r="E88" s="61">
        <f t="shared" si="22"/>
        <v>0</v>
      </c>
      <c r="F88" s="61">
        <f t="shared" si="25"/>
        <v>0</v>
      </c>
    </row>
    <row r="89" spans="1:6" ht="12" customHeight="1" x14ac:dyDescent="0.25">
      <c r="A89" s="15" t="s">
        <v>136</v>
      </c>
      <c r="B89" s="3">
        <v>34905.19</v>
      </c>
      <c r="C89" s="3">
        <v>35000</v>
      </c>
      <c r="D89" s="3">
        <v>0</v>
      </c>
      <c r="E89" s="61">
        <f t="shared" si="22"/>
        <v>0</v>
      </c>
      <c r="F89" s="61">
        <f t="shared" si="25"/>
        <v>0</v>
      </c>
    </row>
    <row r="90" spans="1:6" ht="12" customHeight="1" x14ac:dyDescent="0.25">
      <c r="A90" s="17" t="s">
        <v>221</v>
      </c>
      <c r="B90" s="18">
        <f>B91</f>
        <v>0</v>
      </c>
      <c r="C90" s="18">
        <f>C91</f>
        <v>0</v>
      </c>
      <c r="D90" s="18">
        <f>D91</f>
        <v>0</v>
      </c>
      <c r="E90" s="18">
        <f>IF(B90=0, 0, D90/B90*100)</f>
        <v>0</v>
      </c>
      <c r="F90" s="18">
        <f>IF(C90=0, 0, D90/C90*100)</f>
        <v>0</v>
      </c>
    </row>
    <row r="91" spans="1:6" ht="12" customHeight="1" x14ac:dyDescent="0.25">
      <c r="A91" s="17" t="s">
        <v>222</v>
      </c>
      <c r="B91" s="68">
        <f>SUM(B92:B93)</f>
        <v>0</v>
      </c>
      <c r="C91" s="68">
        <f>SUM(C92:C93)</f>
        <v>0</v>
      </c>
      <c r="D91" s="68">
        <f>SUM(D92:D93)</f>
        <v>0</v>
      </c>
      <c r="E91" s="18">
        <f>IF(B91=0, 0, D91/B91*100)</f>
        <v>0</v>
      </c>
      <c r="F91" s="18">
        <f>IF(C91=0, 0, D91/C91*100)</f>
        <v>0</v>
      </c>
    </row>
    <row r="92" spans="1:6" ht="12" customHeight="1" x14ac:dyDescent="0.25">
      <c r="A92" s="14" t="s">
        <v>114</v>
      </c>
      <c r="B92" s="3">
        <v>0</v>
      </c>
      <c r="C92" s="3">
        <v>0</v>
      </c>
      <c r="D92" s="3">
        <v>0</v>
      </c>
      <c r="E92" s="61">
        <f t="shared" si="22"/>
        <v>0</v>
      </c>
      <c r="F92" s="61">
        <f t="shared" si="25"/>
        <v>0</v>
      </c>
    </row>
    <row r="93" spans="1:6" ht="12" customHeight="1" x14ac:dyDescent="0.25">
      <c r="A93" s="14" t="s">
        <v>101</v>
      </c>
      <c r="B93" s="3">
        <v>0</v>
      </c>
      <c r="C93" s="3">
        <v>0</v>
      </c>
      <c r="D93" s="3">
        <v>0</v>
      </c>
      <c r="E93" s="61">
        <f t="shared" si="22"/>
        <v>0</v>
      </c>
      <c r="F93" s="61">
        <f t="shared" si="25"/>
        <v>0</v>
      </c>
    </row>
    <row r="94" spans="1:6" ht="23.25" customHeight="1" x14ac:dyDescent="0.25">
      <c r="A94" s="16" t="s">
        <v>15</v>
      </c>
      <c r="B94" s="9">
        <f>SUM(B95,B99,B105,B107)</f>
        <v>39732.47</v>
      </c>
      <c r="C94" s="9">
        <f>SUM(C95,C98)</f>
        <v>97208.54</v>
      </c>
      <c r="D94" s="9">
        <f>SUM(D95,D98)</f>
        <v>2138.66</v>
      </c>
      <c r="E94" s="9">
        <f t="shared" si="22"/>
        <v>5.3826505122888157</v>
      </c>
      <c r="F94" s="9">
        <f t="shared" si="25"/>
        <v>2.200074191012436</v>
      </c>
    </row>
    <row r="95" spans="1:6" ht="12" customHeight="1" x14ac:dyDescent="0.25">
      <c r="A95" s="17" t="s">
        <v>87</v>
      </c>
      <c r="B95" s="18">
        <f>SUM(B96)</f>
        <v>0</v>
      </c>
      <c r="C95" s="18">
        <f t="shared" ref="C95:D95" si="30">SUM(C96)</f>
        <v>0</v>
      </c>
      <c r="D95" s="18">
        <f t="shared" si="30"/>
        <v>0</v>
      </c>
      <c r="E95" s="18">
        <f t="shared" si="22"/>
        <v>0</v>
      </c>
      <c r="F95" s="18">
        <f t="shared" si="25"/>
        <v>0</v>
      </c>
    </row>
    <row r="96" spans="1:6" ht="12" customHeight="1" x14ac:dyDescent="0.25">
      <c r="A96" s="66" t="s">
        <v>88</v>
      </c>
      <c r="B96" s="67">
        <f>SUM(B97)</f>
        <v>0</v>
      </c>
      <c r="C96" s="67">
        <f t="shared" ref="C96:D96" si="31">SUM(C97)</f>
        <v>0</v>
      </c>
      <c r="D96" s="67">
        <f t="shared" si="31"/>
        <v>0</v>
      </c>
      <c r="E96" s="61">
        <f t="shared" si="22"/>
        <v>0</v>
      </c>
      <c r="F96" s="61">
        <f t="shared" si="25"/>
        <v>0</v>
      </c>
    </row>
    <row r="97" spans="1:6" ht="12" customHeight="1" x14ac:dyDescent="0.25">
      <c r="A97" s="15" t="s">
        <v>89</v>
      </c>
      <c r="B97" s="3">
        <v>0</v>
      </c>
      <c r="C97" s="3">
        <v>0</v>
      </c>
      <c r="D97" s="3">
        <v>0</v>
      </c>
      <c r="E97" s="61">
        <f t="shared" si="22"/>
        <v>0</v>
      </c>
      <c r="F97" s="61">
        <f t="shared" si="25"/>
        <v>0</v>
      </c>
    </row>
    <row r="98" spans="1:6" ht="23.25" customHeight="1" x14ac:dyDescent="0.25">
      <c r="A98" s="17" t="s">
        <v>90</v>
      </c>
      <c r="B98" s="18">
        <f>SUM(B99,B105,B107)</f>
        <v>39732.47</v>
      </c>
      <c r="C98" s="18">
        <f>SUM(C99,C105,C107)</f>
        <v>97208.54</v>
      </c>
      <c r="D98" s="18">
        <f>SUM(D99,D105,D107)</f>
        <v>2138.66</v>
      </c>
      <c r="E98" s="18">
        <f t="shared" si="22"/>
        <v>5.3826505122888157</v>
      </c>
      <c r="F98" s="18">
        <f t="shared" si="25"/>
        <v>2.200074191012436</v>
      </c>
    </row>
    <row r="99" spans="1:6" ht="12" customHeight="1" x14ac:dyDescent="0.25">
      <c r="A99" s="17" t="s">
        <v>91</v>
      </c>
      <c r="B99" s="18">
        <f>SUM(B100:B104)</f>
        <v>4974.25</v>
      </c>
      <c r="C99" s="18">
        <f t="shared" ref="C99:D99" si="32">SUM(C100:C104)</f>
        <v>738.71</v>
      </c>
      <c r="D99" s="18">
        <f t="shared" si="32"/>
        <v>2138.66</v>
      </c>
      <c r="E99" s="18">
        <f t="shared" si="22"/>
        <v>42.994622304870077</v>
      </c>
      <c r="F99" s="18">
        <f t="shared" si="25"/>
        <v>289.51279933938889</v>
      </c>
    </row>
    <row r="100" spans="1:6" ht="12" customHeight="1" x14ac:dyDescent="0.25">
      <c r="A100" s="15" t="s">
        <v>92</v>
      </c>
      <c r="B100" s="3">
        <v>4974.25</v>
      </c>
      <c r="C100" s="3">
        <v>0</v>
      </c>
      <c r="D100" s="3">
        <v>0</v>
      </c>
      <c r="E100" s="61">
        <f t="shared" si="22"/>
        <v>0</v>
      </c>
      <c r="F100" s="61">
        <f t="shared" si="25"/>
        <v>0</v>
      </c>
    </row>
    <row r="101" spans="1:6" ht="12" customHeight="1" x14ac:dyDescent="0.25">
      <c r="A101" s="15" t="s">
        <v>93</v>
      </c>
      <c r="B101" s="3">
        <v>0</v>
      </c>
      <c r="C101" s="3">
        <v>0</v>
      </c>
      <c r="D101" s="3">
        <v>0</v>
      </c>
      <c r="E101" s="61">
        <f t="shared" si="22"/>
        <v>0</v>
      </c>
      <c r="F101" s="61">
        <f t="shared" si="25"/>
        <v>0</v>
      </c>
    </row>
    <row r="102" spans="1:6" ht="12" customHeight="1" x14ac:dyDescent="0.25">
      <c r="A102" s="15" t="s">
        <v>94</v>
      </c>
      <c r="B102" s="3"/>
      <c r="C102" s="3">
        <v>738.71</v>
      </c>
      <c r="D102" s="3">
        <v>738.71</v>
      </c>
      <c r="E102" s="61">
        <f t="shared" si="22"/>
        <v>0</v>
      </c>
      <c r="F102" s="61">
        <f t="shared" si="25"/>
        <v>100</v>
      </c>
    </row>
    <row r="103" spans="1:6" ht="12" customHeight="1" x14ac:dyDescent="0.25">
      <c r="A103" s="15" t="s">
        <v>95</v>
      </c>
      <c r="B103" s="3">
        <v>0</v>
      </c>
      <c r="C103" s="3">
        <v>0</v>
      </c>
      <c r="D103" s="3">
        <v>0</v>
      </c>
      <c r="E103" s="61">
        <f t="shared" si="22"/>
        <v>0</v>
      </c>
      <c r="F103" s="61">
        <f t="shared" si="25"/>
        <v>0</v>
      </c>
    </row>
    <row r="104" spans="1:6" ht="22.5" customHeight="1" x14ac:dyDescent="0.25">
      <c r="A104" s="15" t="s">
        <v>96</v>
      </c>
      <c r="B104" s="3">
        <v>0</v>
      </c>
      <c r="C104" s="3">
        <v>0</v>
      </c>
      <c r="D104" s="3">
        <v>1399.95</v>
      </c>
      <c r="E104" s="61">
        <f t="shared" si="22"/>
        <v>0</v>
      </c>
      <c r="F104" s="61">
        <f t="shared" si="25"/>
        <v>0</v>
      </c>
    </row>
    <row r="105" spans="1:6" ht="22.5" customHeight="1" x14ac:dyDescent="0.25">
      <c r="A105" s="17" t="s">
        <v>97</v>
      </c>
      <c r="B105" s="18">
        <f>SUM(B106)</f>
        <v>26508.22</v>
      </c>
      <c r="C105" s="18">
        <f t="shared" ref="C105:D105" si="33">SUM(C106)</f>
        <v>20772.490000000002</v>
      </c>
      <c r="D105" s="18">
        <f t="shared" si="33"/>
        <v>0</v>
      </c>
      <c r="E105" s="18">
        <f t="shared" si="22"/>
        <v>0</v>
      </c>
      <c r="F105" s="18">
        <f t="shared" si="25"/>
        <v>0</v>
      </c>
    </row>
    <row r="106" spans="1:6" ht="12" customHeight="1" x14ac:dyDescent="0.25">
      <c r="A106" s="15" t="s">
        <v>98</v>
      </c>
      <c r="B106" s="3">
        <v>26508.22</v>
      </c>
      <c r="C106" s="3">
        <v>20772.490000000002</v>
      </c>
      <c r="D106" s="3">
        <v>0</v>
      </c>
      <c r="E106" s="61">
        <f t="shared" si="22"/>
        <v>0</v>
      </c>
      <c r="F106" s="61">
        <f t="shared" si="25"/>
        <v>0</v>
      </c>
    </row>
    <row r="107" spans="1:6" ht="12" customHeight="1" x14ac:dyDescent="0.25">
      <c r="A107" s="17" t="s">
        <v>137</v>
      </c>
      <c r="B107" s="18">
        <f>SUM(B108)</f>
        <v>8250</v>
      </c>
      <c r="C107" s="18">
        <f t="shared" ref="C107:D107" si="34">SUM(C108)</f>
        <v>75697.34</v>
      </c>
      <c r="D107" s="18">
        <f t="shared" si="34"/>
        <v>0</v>
      </c>
      <c r="E107" s="18">
        <f t="shared" si="22"/>
        <v>0</v>
      </c>
      <c r="F107" s="18">
        <f t="shared" si="25"/>
        <v>0</v>
      </c>
    </row>
    <row r="108" spans="1:6" ht="12" customHeight="1" x14ac:dyDescent="0.25">
      <c r="A108" s="15" t="s">
        <v>138</v>
      </c>
      <c r="B108" s="3">
        <v>8250</v>
      </c>
      <c r="C108" s="3">
        <v>75697.34</v>
      </c>
      <c r="D108" s="3">
        <v>0</v>
      </c>
      <c r="E108" s="61">
        <f t="shared" si="22"/>
        <v>0</v>
      </c>
      <c r="F108" s="61">
        <f t="shared" si="25"/>
        <v>0</v>
      </c>
    </row>
    <row r="109" spans="1:6" ht="24" customHeight="1" x14ac:dyDescent="0.25">
      <c r="A109" s="62" t="s">
        <v>99</v>
      </c>
      <c r="B109" s="63">
        <f>B41</f>
        <v>1649312.26</v>
      </c>
      <c r="C109" s="63">
        <f>C41</f>
        <v>1691578.12</v>
      </c>
      <c r="D109" s="63">
        <f>SUM(D41,D94)</f>
        <v>850547.6</v>
      </c>
      <c r="E109" s="63">
        <f t="shared" si="22"/>
        <v>51.569834325975364</v>
      </c>
      <c r="F109" s="63">
        <f t="shared" si="25"/>
        <v>50.281307729376401</v>
      </c>
    </row>
    <row r="112" spans="1:6" ht="13.2" x14ac:dyDescent="0.25">
      <c r="A112" s="53" t="s">
        <v>297</v>
      </c>
      <c r="B112" s="53"/>
      <c r="C112" s="53"/>
      <c r="D112" s="53"/>
      <c r="E112" s="53"/>
      <c r="F112" s="20"/>
    </row>
    <row r="113" spans="1:6" ht="13.2" x14ac:dyDescent="0.25">
      <c r="A113" s="53"/>
      <c r="B113" s="53"/>
      <c r="C113" s="53"/>
      <c r="D113" s="53"/>
      <c r="E113" s="53" t="s">
        <v>231</v>
      </c>
      <c r="F113" s="20"/>
    </row>
    <row r="114" spans="1:6" ht="13.2" x14ac:dyDescent="0.25">
      <c r="A114" s="53"/>
      <c r="B114" s="53"/>
      <c r="C114" s="53"/>
      <c r="D114" s="53"/>
      <c r="E114" s="53"/>
      <c r="F114" s="20"/>
    </row>
    <row r="115" spans="1:6" ht="13.2" x14ac:dyDescent="0.25">
      <c r="A115" s="53"/>
      <c r="B115" s="53"/>
      <c r="C115" s="53"/>
      <c r="D115" s="53"/>
      <c r="E115" s="53" t="s">
        <v>229</v>
      </c>
      <c r="F115" s="20"/>
    </row>
  </sheetData>
  <mergeCells count="3">
    <mergeCell ref="B3:F3"/>
    <mergeCell ref="A2:F2"/>
    <mergeCell ref="A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G41"/>
  <sheetViews>
    <sheetView topLeftCell="A7" workbookViewId="0">
      <selection activeCell="A18" sqref="A18"/>
    </sheetView>
  </sheetViews>
  <sheetFormatPr defaultRowHeight="12.6" x14ac:dyDescent="0.25"/>
  <cols>
    <col min="1" max="1" width="50.6640625" customWidth="1"/>
    <col min="2" max="2" width="12.6640625" customWidth="1"/>
    <col min="3" max="5" width="14.6640625" customWidth="1"/>
    <col min="6" max="7" width="10.6640625" customWidth="1"/>
  </cols>
  <sheetData>
    <row r="1" spans="1:7" ht="13.2" x14ac:dyDescent="0.25">
      <c r="A1" s="215" t="s">
        <v>232</v>
      </c>
      <c r="B1" s="215"/>
      <c r="C1" s="215"/>
      <c r="D1" s="215"/>
    </row>
    <row r="2" spans="1:7" ht="26.25" customHeight="1" x14ac:dyDescent="0.3">
      <c r="A2" s="233" t="s">
        <v>250</v>
      </c>
      <c r="B2" s="234"/>
      <c r="C2" s="234"/>
      <c r="D2" s="234"/>
      <c r="E2" s="234"/>
      <c r="F2" s="234"/>
      <c r="G2" s="234"/>
    </row>
    <row r="4" spans="1:7" ht="13.2" x14ac:dyDescent="0.25">
      <c r="A4" s="229" t="s">
        <v>292</v>
      </c>
      <c r="B4" s="230"/>
      <c r="C4" s="230"/>
      <c r="D4" s="230"/>
      <c r="E4" s="230"/>
      <c r="F4" s="230"/>
      <c r="G4" s="1"/>
    </row>
    <row r="5" spans="1:7" ht="39.6" x14ac:dyDescent="0.25">
      <c r="A5" s="37" t="s">
        <v>1</v>
      </c>
      <c r="B5" s="40" t="s">
        <v>251</v>
      </c>
      <c r="C5" s="37" t="s">
        <v>252</v>
      </c>
      <c r="D5" s="37" t="s">
        <v>253</v>
      </c>
      <c r="E5" s="37" t="s">
        <v>125</v>
      </c>
      <c r="F5" s="37" t="s">
        <v>122</v>
      </c>
    </row>
    <row r="6" spans="1:7" ht="15" customHeight="1" x14ac:dyDescent="0.25">
      <c r="A6" s="31" t="s">
        <v>2</v>
      </c>
      <c r="B6" s="26">
        <v>0</v>
      </c>
      <c r="C6" s="26">
        <v>12825.4</v>
      </c>
      <c r="D6" s="26">
        <v>0</v>
      </c>
      <c r="E6" s="70">
        <f>IF(B6=0, 0, D6/B6*100)</f>
        <v>0</v>
      </c>
      <c r="F6" s="70">
        <f>IF(C6=0, 0, D6/C6*100)</f>
        <v>0</v>
      </c>
    </row>
    <row r="7" spans="1:7" ht="15" customHeight="1" x14ac:dyDescent="0.25">
      <c r="A7" s="31" t="s">
        <v>223</v>
      </c>
      <c r="B7" s="26">
        <v>0</v>
      </c>
      <c r="C7" s="26">
        <v>16799.900000000001</v>
      </c>
      <c r="D7" s="26">
        <v>0</v>
      </c>
      <c r="E7" s="70"/>
      <c r="F7" s="70"/>
    </row>
    <row r="8" spans="1:7" ht="15" customHeight="1" x14ac:dyDescent="0.25">
      <c r="A8" s="31" t="s">
        <v>224</v>
      </c>
      <c r="B8" s="26">
        <v>0</v>
      </c>
      <c r="C8" s="26">
        <v>4000.03</v>
      </c>
      <c r="D8" s="26">
        <v>0</v>
      </c>
      <c r="E8" s="70"/>
      <c r="F8" s="70"/>
    </row>
    <row r="9" spans="1:7" ht="15" customHeight="1" x14ac:dyDescent="0.25">
      <c r="A9" s="31" t="s">
        <v>120</v>
      </c>
      <c r="B9" s="26">
        <v>2044.19</v>
      </c>
      <c r="C9" s="26">
        <v>2000</v>
      </c>
      <c r="D9" s="26">
        <v>1280.32</v>
      </c>
      <c r="E9" s="70">
        <f t="shared" ref="E9:E16" si="0">IF(B9=0, 0, D9/B9*100)</f>
        <v>62.632142804729497</v>
      </c>
      <c r="F9" s="70">
        <f t="shared" ref="F9:F16" si="1">IF(C9=0, 0, D9/C9*100)</f>
        <v>64.015999999999991</v>
      </c>
    </row>
    <row r="10" spans="1:7" ht="27" customHeight="1" x14ac:dyDescent="0.25">
      <c r="A10" s="31" t="s">
        <v>3</v>
      </c>
      <c r="B10" s="26">
        <v>19568.099999999999</v>
      </c>
      <c r="C10" s="26">
        <v>18000</v>
      </c>
      <c r="D10" s="26">
        <v>13516.4</v>
      </c>
      <c r="E10" s="70">
        <f t="shared" si="0"/>
        <v>69.073645371804119</v>
      </c>
      <c r="F10" s="70">
        <f t="shared" si="1"/>
        <v>75.091111111111104</v>
      </c>
    </row>
    <row r="11" spans="1:7" ht="15" customHeight="1" x14ac:dyDescent="0.25">
      <c r="A11" s="31" t="s">
        <v>4</v>
      </c>
      <c r="B11" s="26">
        <v>25651.38</v>
      </c>
      <c r="C11" s="26">
        <v>95500.21</v>
      </c>
      <c r="D11" s="26">
        <v>0</v>
      </c>
      <c r="E11" s="70">
        <f t="shared" si="0"/>
        <v>0</v>
      </c>
      <c r="F11" s="70">
        <f t="shared" si="1"/>
        <v>0</v>
      </c>
    </row>
    <row r="12" spans="1:7" ht="15" customHeight="1" x14ac:dyDescent="0.25">
      <c r="A12" s="31" t="s">
        <v>123</v>
      </c>
      <c r="B12" s="26">
        <v>88517.25</v>
      </c>
      <c r="C12" s="26">
        <v>73278.52</v>
      </c>
      <c r="D12" s="26">
        <v>63648.62</v>
      </c>
      <c r="E12" s="70">
        <f t="shared" si="0"/>
        <v>71.90532918724881</v>
      </c>
      <c r="F12" s="70">
        <f t="shared" si="1"/>
        <v>86.858495504548955</v>
      </c>
    </row>
    <row r="13" spans="1:7" ht="15" customHeight="1" x14ac:dyDescent="0.25">
      <c r="A13" s="31" t="s">
        <v>5</v>
      </c>
      <c r="B13" s="26">
        <v>1490742.64</v>
      </c>
      <c r="C13" s="26">
        <v>1389722.77</v>
      </c>
      <c r="D13" s="26">
        <v>754130.49</v>
      </c>
      <c r="E13" s="70">
        <f t="shared" si="0"/>
        <v>50.587570903586688</v>
      </c>
      <c r="F13" s="70">
        <f t="shared" si="1"/>
        <v>54.264814988963586</v>
      </c>
    </row>
    <row r="14" spans="1:7" ht="15" customHeight="1" x14ac:dyDescent="0.25">
      <c r="A14" s="31" t="s">
        <v>121</v>
      </c>
      <c r="B14" s="26">
        <v>80397.03</v>
      </c>
      <c r="C14" s="26">
        <v>79451.289999999994</v>
      </c>
      <c r="D14" s="26">
        <v>23279.35</v>
      </c>
      <c r="E14" s="70">
        <f t="shared" si="0"/>
        <v>28.955485047146638</v>
      </c>
      <c r="F14" s="70">
        <f t="shared" si="1"/>
        <v>29.300153590961202</v>
      </c>
    </row>
    <row r="15" spans="1:7" ht="15" customHeight="1" x14ac:dyDescent="0.25">
      <c r="A15" s="31" t="s">
        <v>139</v>
      </c>
      <c r="B15" s="26">
        <v>27177.63</v>
      </c>
      <c r="C15" s="21">
        <v>0</v>
      </c>
      <c r="D15" s="26">
        <v>22644</v>
      </c>
      <c r="E15" s="70">
        <f t="shared" si="0"/>
        <v>83.318523359100851</v>
      </c>
      <c r="F15" s="70">
        <f t="shared" si="1"/>
        <v>0</v>
      </c>
    </row>
    <row r="16" spans="1:7" ht="21.75" customHeight="1" x14ac:dyDescent="0.25">
      <c r="A16" s="38" t="s">
        <v>6</v>
      </c>
      <c r="B16" s="39">
        <f>SUM(B6:B15)</f>
        <v>1734098.2199999997</v>
      </c>
      <c r="C16" s="39">
        <f>SUM(C6:C15)</f>
        <v>1691578.12</v>
      </c>
      <c r="D16" s="39">
        <f>SUM(D6:D15)</f>
        <v>878499.17999999993</v>
      </c>
      <c r="E16" s="18">
        <f t="shared" si="0"/>
        <v>50.660289588440968</v>
      </c>
      <c r="F16" s="18">
        <f t="shared" si="1"/>
        <v>51.933704368320853</v>
      </c>
    </row>
    <row r="17" spans="1:7" x14ac:dyDescent="0.25">
      <c r="A17" s="2"/>
      <c r="B17" s="1"/>
      <c r="C17" s="1"/>
      <c r="D17" s="1"/>
      <c r="E17" s="1"/>
      <c r="F17" s="1"/>
      <c r="G17" s="1"/>
    </row>
    <row r="18" spans="1:7" ht="192" customHeight="1" x14ac:dyDescent="0.25">
      <c r="A18" s="1"/>
      <c r="B18" s="1"/>
      <c r="C18" s="1"/>
      <c r="D18" s="1"/>
      <c r="E18" s="1"/>
      <c r="F18" s="1"/>
      <c r="G18" s="1"/>
    </row>
    <row r="19" spans="1:7" ht="26.25" customHeight="1" x14ac:dyDescent="0.25">
      <c r="A19" s="231" t="s">
        <v>254</v>
      </c>
      <c r="B19" s="232"/>
      <c r="C19" s="232"/>
      <c r="D19" s="232"/>
      <c r="E19" s="232"/>
      <c r="F19" s="1"/>
      <c r="G19" s="1"/>
    </row>
    <row r="20" spans="1:7" x14ac:dyDescent="0.25">
      <c r="A20" s="2"/>
      <c r="B20" s="1"/>
      <c r="C20" s="1"/>
      <c r="D20" s="1"/>
      <c r="E20" s="1"/>
      <c r="F20" s="1"/>
      <c r="G20" s="1"/>
    </row>
    <row r="21" spans="1:7" ht="26.4" x14ac:dyDescent="0.25">
      <c r="A21" s="37" t="s">
        <v>1</v>
      </c>
      <c r="B21" s="37" t="s">
        <v>293</v>
      </c>
      <c r="C21" s="37" t="s">
        <v>294</v>
      </c>
      <c r="D21" s="37" t="s">
        <v>295</v>
      </c>
      <c r="E21" s="37" t="s">
        <v>125</v>
      </c>
      <c r="F21" s="37" t="s">
        <v>122</v>
      </c>
    </row>
    <row r="22" spans="1:7" ht="15" customHeight="1" x14ac:dyDescent="0.25">
      <c r="A22" s="31" t="s">
        <v>116</v>
      </c>
      <c r="B22" s="23">
        <v>33528.06</v>
      </c>
      <c r="C22" s="23">
        <v>12825.4</v>
      </c>
      <c r="D22" s="23">
        <v>10172.75</v>
      </c>
      <c r="E22" s="70">
        <f>IF(B22=0, 0, D22/B22*100)</f>
        <v>30.341003923280979</v>
      </c>
      <c r="F22" s="70">
        <f>IF(C22=0, 0, D22/C22*100)</f>
        <v>79.317214277917259</v>
      </c>
    </row>
    <row r="23" spans="1:7" ht="15" customHeight="1" x14ac:dyDescent="0.25">
      <c r="A23" s="31" t="s">
        <v>223</v>
      </c>
      <c r="B23" s="23">
        <v>6287.94</v>
      </c>
      <c r="C23" s="23">
        <v>16799.900000000001</v>
      </c>
      <c r="D23" s="23">
        <v>16799.900000000001</v>
      </c>
      <c r="E23" s="70"/>
      <c r="F23" s="70"/>
    </row>
    <row r="24" spans="1:7" ht="15" customHeight="1" x14ac:dyDescent="0.25">
      <c r="A24" s="31" t="s">
        <v>224</v>
      </c>
      <c r="B24" s="23">
        <v>0</v>
      </c>
      <c r="C24" s="23">
        <v>4000</v>
      </c>
      <c r="D24" s="23">
        <v>0</v>
      </c>
      <c r="E24" s="70"/>
      <c r="F24" s="70"/>
    </row>
    <row r="25" spans="1:7" ht="15" customHeight="1" x14ac:dyDescent="0.25">
      <c r="A25" s="31" t="s">
        <v>117</v>
      </c>
      <c r="B25" s="23">
        <v>977.12</v>
      </c>
      <c r="C25" s="23">
        <v>2000</v>
      </c>
      <c r="D25" s="23">
        <v>90.93</v>
      </c>
      <c r="E25" s="70">
        <f t="shared" ref="E25:E32" si="2">IF(B25=0, 0, D25/B25*100)</f>
        <v>9.3059194367119709</v>
      </c>
      <c r="F25" s="70">
        <f t="shared" ref="F25:F32" si="3">IF(C25=0, 0, D25/C25*100)</f>
        <v>4.5465000000000009</v>
      </c>
    </row>
    <row r="26" spans="1:7" ht="28.5" customHeight="1" x14ac:dyDescent="0.25">
      <c r="A26" s="31" t="s">
        <v>3</v>
      </c>
      <c r="B26" s="23">
        <v>10517.25</v>
      </c>
      <c r="C26" s="23">
        <v>18000</v>
      </c>
      <c r="D26" s="23">
        <v>3953.64</v>
      </c>
      <c r="E26" s="70">
        <f t="shared" si="2"/>
        <v>37.591956072167157</v>
      </c>
      <c r="F26" s="70">
        <f t="shared" si="3"/>
        <v>21.964666666666666</v>
      </c>
    </row>
    <row r="27" spans="1:7" ht="15" customHeight="1" x14ac:dyDescent="0.25">
      <c r="A27" s="31" t="s">
        <v>4</v>
      </c>
      <c r="B27" s="23">
        <v>25127.56</v>
      </c>
      <c r="C27" s="23">
        <v>95500.21</v>
      </c>
      <c r="D27" s="23">
        <v>13015.79</v>
      </c>
      <c r="E27" s="70">
        <f t="shared" si="2"/>
        <v>51.798861489137828</v>
      </c>
      <c r="F27" s="70">
        <f t="shared" si="3"/>
        <v>13.629069506758151</v>
      </c>
    </row>
    <row r="28" spans="1:7" ht="15" customHeight="1" x14ac:dyDescent="0.25">
      <c r="A28" s="31" t="s">
        <v>123</v>
      </c>
      <c r="B28" s="23">
        <v>74352.63</v>
      </c>
      <c r="C28" s="23">
        <v>73278.52</v>
      </c>
      <c r="D28" s="23">
        <v>40485.85</v>
      </c>
      <c r="E28" s="70">
        <f t="shared" si="2"/>
        <v>54.451133739317626</v>
      </c>
      <c r="F28" s="70">
        <f t="shared" si="3"/>
        <v>55.249273593407722</v>
      </c>
    </row>
    <row r="29" spans="1:7" ht="15" customHeight="1" x14ac:dyDescent="0.25">
      <c r="A29" s="31" t="s">
        <v>5</v>
      </c>
      <c r="B29" s="23">
        <v>1413002.78</v>
      </c>
      <c r="C29" s="23">
        <v>1389722.77</v>
      </c>
      <c r="D29" s="23">
        <v>744075.61</v>
      </c>
      <c r="E29" s="70">
        <f t="shared" si="2"/>
        <v>52.65917523530986</v>
      </c>
      <c r="F29" s="70">
        <f t="shared" si="3"/>
        <v>53.541298024497365</v>
      </c>
    </row>
    <row r="30" spans="1:7" ht="15" customHeight="1" x14ac:dyDescent="0.25">
      <c r="A30" s="31" t="s">
        <v>234</v>
      </c>
      <c r="B30" s="23">
        <v>76754.759999999995</v>
      </c>
      <c r="C30" s="23">
        <v>79451.289999999994</v>
      </c>
      <c r="D30" s="23">
        <v>21953.13</v>
      </c>
      <c r="E30" s="70">
        <f t="shared" si="2"/>
        <v>28.601652848631147</v>
      </c>
      <c r="F30" s="70">
        <f t="shared" si="3"/>
        <v>27.630929592206748</v>
      </c>
    </row>
    <row r="31" spans="1:7" ht="15" customHeight="1" x14ac:dyDescent="0.25">
      <c r="A31" s="31" t="s">
        <v>140</v>
      </c>
      <c r="B31" s="23">
        <v>8764.16</v>
      </c>
      <c r="C31" s="23">
        <v>0</v>
      </c>
      <c r="D31" s="23">
        <v>0</v>
      </c>
      <c r="E31" s="70">
        <f t="shared" si="2"/>
        <v>0</v>
      </c>
      <c r="F31" s="70">
        <f t="shared" si="3"/>
        <v>0</v>
      </c>
    </row>
    <row r="32" spans="1:7" ht="19.5" customHeight="1" x14ac:dyDescent="0.25">
      <c r="A32" s="38" t="s">
        <v>7</v>
      </c>
      <c r="B32" s="22">
        <f>SUM(B22:B31)</f>
        <v>1649312.26</v>
      </c>
      <c r="C32" s="22">
        <f>SUM(C22:C31)</f>
        <v>1691578.09</v>
      </c>
      <c r="D32" s="22">
        <f>SUM(D22:D31)</f>
        <v>850547.6</v>
      </c>
      <c r="E32" s="18">
        <f t="shared" si="2"/>
        <v>51.569834325975364</v>
      </c>
      <c r="F32" s="18">
        <f t="shared" si="3"/>
        <v>50.281308621111307</v>
      </c>
    </row>
    <row r="38" spans="1:6" ht="13.2" x14ac:dyDescent="0.25">
      <c r="A38" s="53" t="s">
        <v>299</v>
      </c>
      <c r="B38" s="53"/>
      <c r="C38" s="53"/>
      <c r="D38" s="53"/>
      <c r="E38" s="53"/>
      <c r="F38" s="20"/>
    </row>
    <row r="39" spans="1:6" ht="13.2" x14ac:dyDescent="0.25">
      <c r="A39" s="53"/>
      <c r="B39" s="53"/>
      <c r="C39" s="53"/>
      <c r="D39" s="53"/>
      <c r="E39" s="53" t="s">
        <v>228</v>
      </c>
      <c r="F39" s="20"/>
    </row>
    <row r="40" spans="1:6" ht="13.2" x14ac:dyDescent="0.25">
      <c r="A40" s="53"/>
      <c r="B40" s="53"/>
      <c r="C40" s="53"/>
      <c r="D40" s="53"/>
      <c r="E40" s="53"/>
      <c r="F40" s="20"/>
    </row>
    <row r="41" spans="1:6" ht="13.2" x14ac:dyDescent="0.25">
      <c r="A41" s="53"/>
      <c r="B41" s="53"/>
      <c r="C41" s="53"/>
      <c r="D41" s="53"/>
      <c r="E41" s="53" t="s">
        <v>229</v>
      </c>
      <c r="F41" s="20"/>
    </row>
  </sheetData>
  <mergeCells count="4">
    <mergeCell ref="A4:F4"/>
    <mergeCell ref="A19:E19"/>
    <mergeCell ref="A2:G2"/>
    <mergeCell ref="A1:D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198"/>
  <sheetViews>
    <sheetView tabSelected="1" topLeftCell="A127" workbookViewId="0">
      <selection activeCell="U141" sqref="U141"/>
    </sheetView>
  </sheetViews>
  <sheetFormatPr defaultColWidth="9.109375" defaultRowHeight="14.4" x14ac:dyDescent="0.3"/>
  <cols>
    <col min="1" max="1" width="2.44140625" style="20" customWidth="1"/>
    <col min="2" max="2" width="7.6640625" style="20" bestFit="1" customWidth="1"/>
    <col min="3" max="3" width="12.88671875" style="20" customWidth="1"/>
    <col min="4" max="4" width="50" style="20" customWidth="1"/>
    <col min="5" max="5" width="11.109375" style="105" customWidth="1"/>
    <col min="6" max="6" width="14.88671875" style="20" customWidth="1"/>
    <col min="7" max="7" width="13.33203125" style="20" customWidth="1"/>
    <col min="8" max="8" width="12.33203125" style="20" customWidth="1"/>
    <col min="9" max="9" width="14.5546875" style="104" customWidth="1"/>
    <col min="10" max="10" width="9" style="157" customWidth="1"/>
    <col min="11" max="16384" width="9.109375" style="20"/>
  </cols>
  <sheetData>
    <row r="1" spans="2:10" ht="12.6" x14ac:dyDescent="0.25">
      <c r="B1" s="237" t="s">
        <v>255</v>
      </c>
      <c r="C1" s="238"/>
      <c r="D1" s="238"/>
      <c r="E1" s="238"/>
      <c r="F1" s="238"/>
      <c r="G1" s="238"/>
      <c r="H1" s="238"/>
      <c r="I1" s="238"/>
      <c r="J1" s="238"/>
    </row>
    <row r="2" spans="2:10" ht="36.75" customHeight="1" x14ac:dyDescent="0.25">
      <c r="B2" s="238"/>
      <c r="C2" s="238"/>
      <c r="D2" s="238"/>
      <c r="E2" s="238"/>
      <c r="F2" s="238"/>
      <c r="G2" s="238"/>
      <c r="H2" s="238"/>
      <c r="I2" s="238"/>
      <c r="J2" s="238"/>
    </row>
    <row r="3" spans="2:10" ht="43.2" x14ac:dyDescent="0.25">
      <c r="B3" s="239" t="s">
        <v>141</v>
      </c>
      <c r="C3" s="239"/>
      <c r="D3" s="71" t="s">
        <v>142</v>
      </c>
      <c r="E3" s="72" t="s">
        <v>143</v>
      </c>
      <c r="F3" s="73" t="s">
        <v>230</v>
      </c>
      <c r="G3" s="73" t="s">
        <v>256</v>
      </c>
      <c r="H3" s="73" t="s">
        <v>257</v>
      </c>
      <c r="I3" s="74" t="s">
        <v>144</v>
      </c>
      <c r="J3" s="72" t="s">
        <v>145</v>
      </c>
    </row>
    <row r="4" spans="2:10" x14ac:dyDescent="0.25">
      <c r="B4" s="75"/>
      <c r="C4" s="76">
        <v>1</v>
      </c>
      <c r="D4" s="77">
        <v>2</v>
      </c>
      <c r="E4" s="78">
        <v>3</v>
      </c>
      <c r="F4" s="79">
        <v>4</v>
      </c>
      <c r="G4" s="79">
        <v>5</v>
      </c>
      <c r="H4" s="79">
        <v>6</v>
      </c>
      <c r="I4" s="80"/>
      <c r="J4" s="81">
        <v>7</v>
      </c>
    </row>
    <row r="5" spans="2:10" x14ac:dyDescent="0.3">
      <c r="B5" s="240" t="s">
        <v>146</v>
      </c>
      <c r="C5" s="241"/>
      <c r="D5" s="82" t="s">
        <v>147</v>
      </c>
      <c r="E5" s="83"/>
      <c r="F5" s="82"/>
      <c r="G5" s="82"/>
      <c r="H5" s="82"/>
      <c r="I5" s="84"/>
      <c r="J5" s="85"/>
    </row>
    <row r="6" spans="2:10" x14ac:dyDescent="0.3">
      <c r="B6" s="240" t="s">
        <v>148</v>
      </c>
      <c r="C6" s="241"/>
      <c r="D6" s="82" t="s">
        <v>149</v>
      </c>
      <c r="E6" s="83"/>
      <c r="F6" s="86"/>
      <c r="G6" s="86"/>
      <c r="H6" s="86"/>
      <c r="I6" s="87">
        <f t="shared" ref="I6:I33" si="0">IFERROR((H6/F6)*100,0)</f>
        <v>0</v>
      </c>
      <c r="J6" s="85">
        <f t="shared" ref="J6:J67" si="1">IFERROR(H6/G6*100,0)</f>
        <v>0</v>
      </c>
    </row>
    <row r="7" spans="2:10" x14ac:dyDescent="0.3">
      <c r="B7" s="235" t="s">
        <v>150</v>
      </c>
      <c r="C7" s="236"/>
      <c r="D7" s="88" t="s">
        <v>151</v>
      </c>
      <c r="E7" s="89"/>
      <c r="F7" s="90">
        <f>SUM(F9,F40,F50)</f>
        <v>1380870.48</v>
      </c>
      <c r="G7" s="90">
        <f>SUM(G9,G40,G50,G60,G69,G94,G103,G113,G121,G132,G140,G146,G153,G161,G167)</f>
        <v>1691578.1200000006</v>
      </c>
      <c r="H7" s="90">
        <f>SUM(H9,H40,H50,H60,H69,H94,H103,H113,H121,H132,H140,H146,H153,H161,H167)</f>
        <v>850547.6</v>
      </c>
      <c r="I7" s="87">
        <f t="shared" si="0"/>
        <v>61.595030983644463</v>
      </c>
      <c r="J7" s="85">
        <f t="shared" si="1"/>
        <v>50.28130772937638</v>
      </c>
    </row>
    <row r="8" spans="2:10" x14ac:dyDescent="0.3">
      <c r="B8" s="235" t="s">
        <v>152</v>
      </c>
      <c r="C8" s="236"/>
      <c r="D8" s="88" t="s">
        <v>153</v>
      </c>
      <c r="E8" s="89"/>
      <c r="F8" s="90"/>
      <c r="G8" s="88"/>
      <c r="H8" s="88"/>
      <c r="I8" s="87"/>
      <c r="J8" s="85"/>
    </row>
    <row r="9" spans="2:10" x14ac:dyDescent="0.3">
      <c r="B9" s="244" t="s">
        <v>154</v>
      </c>
      <c r="C9" s="245"/>
      <c r="D9" s="88" t="s">
        <v>155</v>
      </c>
      <c r="E9" s="89"/>
      <c r="F9" s="90">
        <f>SUM(F11:F34)</f>
        <v>76833.240000000005</v>
      </c>
      <c r="G9" s="90">
        <f>SUM(G11:G35)</f>
        <v>68871.56</v>
      </c>
      <c r="H9" s="90">
        <f>SUM(H11:H35)</f>
        <v>36078.89</v>
      </c>
      <c r="I9" s="87">
        <f t="shared" si="0"/>
        <v>46.957397605515524</v>
      </c>
      <c r="J9" s="85">
        <f t="shared" si="1"/>
        <v>52.385759811451926</v>
      </c>
    </row>
    <row r="10" spans="2:10" x14ac:dyDescent="0.3">
      <c r="B10" s="91" t="s">
        <v>156</v>
      </c>
      <c r="C10" s="91" t="s">
        <v>157</v>
      </c>
      <c r="D10" s="88"/>
      <c r="E10" s="89"/>
      <c r="F10" s="90"/>
      <c r="G10" s="90"/>
      <c r="H10" s="90"/>
      <c r="I10" s="87"/>
      <c r="J10" s="85"/>
    </row>
    <row r="11" spans="2:10" s="96" customFormat="1" x14ac:dyDescent="0.3">
      <c r="B11" s="92">
        <v>245</v>
      </c>
      <c r="C11" s="92">
        <v>3211</v>
      </c>
      <c r="D11" s="93" t="s">
        <v>158</v>
      </c>
      <c r="E11" s="94">
        <v>451</v>
      </c>
      <c r="F11" s="95">
        <v>2388.37</v>
      </c>
      <c r="G11" s="95">
        <v>2400</v>
      </c>
      <c r="H11" s="95">
        <v>2095.1799999999998</v>
      </c>
      <c r="I11" s="87">
        <f t="shared" si="0"/>
        <v>87.724263828468779</v>
      </c>
      <c r="J11" s="85">
        <f t="shared" si="1"/>
        <v>87.299166666666665</v>
      </c>
    </row>
    <row r="12" spans="2:10" s="96" customFormat="1" x14ac:dyDescent="0.3">
      <c r="B12" s="92">
        <v>246</v>
      </c>
      <c r="C12" s="92">
        <v>3213</v>
      </c>
      <c r="D12" s="93" t="s">
        <v>159</v>
      </c>
      <c r="E12" s="94">
        <v>451</v>
      </c>
      <c r="F12" s="95">
        <v>618.82000000000005</v>
      </c>
      <c r="G12" s="95">
        <v>500</v>
      </c>
      <c r="H12" s="95">
        <v>403.75</v>
      </c>
      <c r="I12" s="87">
        <f t="shared" si="0"/>
        <v>65.245143983710932</v>
      </c>
      <c r="J12" s="85">
        <f t="shared" si="1"/>
        <v>80.75</v>
      </c>
    </row>
    <row r="13" spans="2:10" s="96" customFormat="1" x14ac:dyDescent="0.3">
      <c r="B13" s="92">
        <v>2491</v>
      </c>
      <c r="C13" s="92">
        <v>3221</v>
      </c>
      <c r="D13" s="93" t="s">
        <v>160</v>
      </c>
      <c r="E13" s="94">
        <v>451</v>
      </c>
      <c r="F13" s="95">
        <v>3409.15</v>
      </c>
      <c r="G13" s="95">
        <v>3100</v>
      </c>
      <c r="H13" s="95">
        <v>1704.42</v>
      </c>
      <c r="I13" s="87">
        <f t="shared" si="0"/>
        <v>49.995453412140854</v>
      </c>
      <c r="J13" s="85">
        <f t="shared" si="1"/>
        <v>54.981290322580648</v>
      </c>
    </row>
    <row r="14" spans="2:10" s="96" customFormat="1" x14ac:dyDescent="0.3">
      <c r="B14" s="92">
        <v>250</v>
      </c>
      <c r="C14" s="92">
        <v>3222</v>
      </c>
      <c r="D14" s="93" t="s">
        <v>161</v>
      </c>
      <c r="E14" s="94">
        <v>451</v>
      </c>
      <c r="F14" s="95">
        <v>2497.7800000000002</v>
      </c>
      <c r="G14" s="95">
        <v>3000</v>
      </c>
      <c r="H14" s="95">
        <v>1287.8</v>
      </c>
      <c r="I14" s="87">
        <f t="shared" si="0"/>
        <v>51.557783311580671</v>
      </c>
      <c r="J14" s="85">
        <f t="shared" si="1"/>
        <v>42.926666666666662</v>
      </c>
    </row>
    <row r="15" spans="2:10" s="96" customFormat="1" x14ac:dyDescent="0.3">
      <c r="B15" s="92"/>
      <c r="C15" s="92">
        <v>3222</v>
      </c>
      <c r="D15" s="93" t="s">
        <v>282</v>
      </c>
      <c r="E15" s="94">
        <v>451</v>
      </c>
      <c r="F15" s="95">
        <v>7650.02</v>
      </c>
      <c r="G15" s="95"/>
      <c r="H15" s="95"/>
      <c r="I15" s="87"/>
      <c r="J15" s="85"/>
    </row>
    <row r="16" spans="2:10" x14ac:dyDescent="0.3">
      <c r="B16" s="97">
        <v>2511</v>
      </c>
      <c r="C16" s="97">
        <v>3223</v>
      </c>
      <c r="D16" s="98" t="s">
        <v>162</v>
      </c>
      <c r="E16" s="99">
        <v>451</v>
      </c>
      <c r="F16" s="95">
        <v>15560.03</v>
      </c>
      <c r="G16" s="95">
        <v>16000</v>
      </c>
      <c r="H16" s="95">
        <v>10374.870000000001</v>
      </c>
      <c r="I16" s="87">
        <f t="shared" si="0"/>
        <v>66.676413862955272</v>
      </c>
      <c r="J16" s="85">
        <f t="shared" si="1"/>
        <v>64.842937500000005</v>
      </c>
    </row>
    <row r="17" spans="2:10" x14ac:dyDescent="0.3">
      <c r="B17" s="97">
        <v>2513</v>
      </c>
      <c r="C17" s="97">
        <v>3223</v>
      </c>
      <c r="D17" s="98" t="s">
        <v>163</v>
      </c>
      <c r="E17" s="99">
        <v>451</v>
      </c>
      <c r="F17" s="95">
        <v>18076.599999999999</v>
      </c>
      <c r="G17" s="95">
        <v>17155.2</v>
      </c>
      <c r="H17" s="95">
        <v>9486.64</v>
      </c>
      <c r="I17" s="87">
        <f t="shared" si="0"/>
        <v>52.480223050794947</v>
      </c>
      <c r="J17" s="85">
        <f t="shared" si="1"/>
        <v>55.298918112292469</v>
      </c>
    </row>
    <row r="18" spans="2:10" x14ac:dyDescent="0.3">
      <c r="B18" s="97"/>
      <c r="C18" s="97">
        <v>3223</v>
      </c>
      <c r="D18" s="98" t="s">
        <v>162</v>
      </c>
      <c r="E18" s="99">
        <v>110</v>
      </c>
      <c r="F18" s="95">
        <v>1754.06</v>
      </c>
      <c r="G18" s="95"/>
      <c r="H18" s="95"/>
      <c r="I18" s="87"/>
      <c r="J18" s="85"/>
    </row>
    <row r="19" spans="2:10" s="96" customFormat="1" x14ac:dyDescent="0.3">
      <c r="B19" s="92">
        <v>252</v>
      </c>
      <c r="C19" s="92">
        <v>3224</v>
      </c>
      <c r="D19" s="93" t="s">
        <v>226</v>
      </c>
      <c r="E19" s="94">
        <v>451</v>
      </c>
      <c r="F19" s="95">
        <v>2614.56</v>
      </c>
      <c r="G19" s="95">
        <v>3000</v>
      </c>
      <c r="H19" s="95">
        <v>616.15</v>
      </c>
      <c r="I19" s="87">
        <f t="shared" si="0"/>
        <v>23.566106725414603</v>
      </c>
      <c r="J19" s="85">
        <f t="shared" si="1"/>
        <v>20.538333333333334</v>
      </c>
    </row>
    <row r="20" spans="2:10" s="96" customFormat="1" x14ac:dyDescent="0.3">
      <c r="B20" s="92">
        <v>253</v>
      </c>
      <c r="C20" s="92">
        <v>3225</v>
      </c>
      <c r="D20" s="93" t="s">
        <v>165</v>
      </c>
      <c r="E20" s="94">
        <v>451</v>
      </c>
      <c r="F20" s="95">
        <v>1499.29</v>
      </c>
      <c r="G20" s="95">
        <v>1500</v>
      </c>
      <c r="H20" s="95">
        <v>564.94000000000005</v>
      </c>
      <c r="I20" s="87">
        <f t="shared" si="0"/>
        <v>37.680502104329392</v>
      </c>
      <c r="J20" s="85">
        <f t="shared" si="1"/>
        <v>37.662666666666674</v>
      </c>
    </row>
    <row r="21" spans="2:10" s="96" customFormat="1" x14ac:dyDescent="0.3">
      <c r="B21" s="92">
        <v>255</v>
      </c>
      <c r="C21" s="100">
        <v>3231</v>
      </c>
      <c r="D21" s="101" t="s">
        <v>166</v>
      </c>
      <c r="E21" s="94">
        <v>451</v>
      </c>
      <c r="F21" s="95">
        <v>1699.91</v>
      </c>
      <c r="G21" s="95">
        <v>1800</v>
      </c>
      <c r="H21" s="95">
        <v>994.62</v>
      </c>
      <c r="I21" s="87">
        <f t="shared" si="0"/>
        <v>58.510156420045767</v>
      </c>
      <c r="J21" s="85">
        <f t="shared" si="1"/>
        <v>55.256666666666668</v>
      </c>
    </row>
    <row r="22" spans="2:10" s="96" customFormat="1" x14ac:dyDescent="0.3">
      <c r="B22" s="100">
        <v>256</v>
      </c>
      <c r="C22" s="100">
        <v>3232</v>
      </c>
      <c r="D22" s="101" t="s">
        <v>167</v>
      </c>
      <c r="E22" s="94">
        <v>451</v>
      </c>
      <c r="F22" s="95">
        <v>3492.53</v>
      </c>
      <c r="G22" s="95">
        <v>3500</v>
      </c>
      <c r="H22" s="95">
        <v>1015</v>
      </c>
      <c r="I22" s="87">
        <f t="shared" si="0"/>
        <v>29.062026668346441</v>
      </c>
      <c r="J22" s="85">
        <f t="shared" si="1"/>
        <v>28.999999999999996</v>
      </c>
    </row>
    <row r="23" spans="2:10" s="96" customFormat="1" x14ac:dyDescent="0.3">
      <c r="B23" s="100">
        <v>257</v>
      </c>
      <c r="C23" s="100">
        <v>3233</v>
      </c>
      <c r="D23" s="101" t="s">
        <v>168</v>
      </c>
      <c r="E23" s="94">
        <v>451</v>
      </c>
      <c r="F23" s="95">
        <v>1086</v>
      </c>
      <c r="G23" s="95">
        <v>1000</v>
      </c>
      <c r="H23" s="95">
        <v>194.88</v>
      </c>
      <c r="I23" s="87">
        <f t="shared" si="0"/>
        <v>17.944751381215468</v>
      </c>
      <c r="J23" s="85">
        <f t="shared" si="1"/>
        <v>19.488</v>
      </c>
    </row>
    <row r="24" spans="2:10" s="96" customFormat="1" x14ac:dyDescent="0.3">
      <c r="B24" s="100">
        <v>258</v>
      </c>
      <c r="C24" s="100">
        <v>3234</v>
      </c>
      <c r="D24" s="103" t="s">
        <v>169</v>
      </c>
      <c r="E24" s="94">
        <v>451</v>
      </c>
      <c r="F24" s="95">
        <v>5924.96</v>
      </c>
      <c r="G24" s="95">
        <v>5800</v>
      </c>
      <c r="H24" s="95">
        <v>3105.26</v>
      </c>
      <c r="I24" s="87">
        <f t="shared" si="0"/>
        <v>52.40980529826362</v>
      </c>
      <c r="J24" s="85">
        <f t="shared" si="1"/>
        <v>53.538965517241387</v>
      </c>
    </row>
    <row r="25" spans="2:10" s="96" customFormat="1" x14ac:dyDescent="0.3">
      <c r="B25" s="100">
        <v>2602</v>
      </c>
      <c r="C25" s="100">
        <v>3235</v>
      </c>
      <c r="D25" s="101" t="s">
        <v>281</v>
      </c>
      <c r="E25" s="94">
        <v>451</v>
      </c>
      <c r="F25" s="95">
        <v>1120.02</v>
      </c>
      <c r="G25" s="95">
        <v>1500</v>
      </c>
      <c r="H25" s="95">
        <v>1242.2</v>
      </c>
      <c r="I25" s="87">
        <f t="shared" si="0"/>
        <v>110.90873377261121</v>
      </c>
      <c r="J25" s="85">
        <f t="shared" si="1"/>
        <v>82.813333333333333</v>
      </c>
    </row>
    <row r="26" spans="2:10" s="96" customFormat="1" x14ac:dyDescent="0.3">
      <c r="B26" s="100">
        <v>261</v>
      </c>
      <c r="C26" s="100">
        <v>3236</v>
      </c>
      <c r="D26" s="101" t="s">
        <v>171</v>
      </c>
      <c r="E26" s="94">
        <v>451</v>
      </c>
      <c r="F26" s="95">
        <v>2451.59</v>
      </c>
      <c r="G26" s="95">
        <v>3100</v>
      </c>
      <c r="H26" s="95">
        <v>277.8</v>
      </c>
      <c r="I26" s="87">
        <f t="shared" si="0"/>
        <v>11.33142164880751</v>
      </c>
      <c r="J26" s="85">
        <f t="shared" si="1"/>
        <v>8.9612903225806448</v>
      </c>
    </row>
    <row r="27" spans="2:10" s="96" customFormat="1" x14ac:dyDescent="0.3">
      <c r="B27" s="100">
        <v>262</v>
      </c>
      <c r="C27" s="100">
        <v>3237</v>
      </c>
      <c r="D27" s="101" t="s">
        <v>172</v>
      </c>
      <c r="E27" s="94">
        <v>451</v>
      </c>
      <c r="F27" s="95">
        <v>592.97</v>
      </c>
      <c r="G27" s="95">
        <v>600</v>
      </c>
      <c r="H27" s="95">
        <v>227.5</v>
      </c>
      <c r="I27" s="87">
        <f t="shared" si="0"/>
        <v>38.366190532404673</v>
      </c>
      <c r="J27" s="85">
        <f t="shared" si="1"/>
        <v>37.916666666666664</v>
      </c>
    </row>
    <row r="28" spans="2:10" s="96" customFormat="1" x14ac:dyDescent="0.3">
      <c r="B28" s="100">
        <v>263</v>
      </c>
      <c r="C28" s="100">
        <v>3238</v>
      </c>
      <c r="D28" s="103" t="s">
        <v>173</v>
      </c>
      <c r="E28" s="94">
        <v>451</v>
      </c>
      <c r="F28" s="95">
        <v>2463.5500000000002</v>
      </c>
      <c r="G28" s="95">
        <v>3000</v>
      </c>
      <c r="H28" s="95">
        <v>2055.19</v>
      </c>
      <c r="I28" s="87">
        <f t="shared" si="0"/>
        <v>83.423920764750051</v>
      </c>
      <c r="J28" s="85">
        <f t="shared" si="1"/>
        <v>68.50633333333333</v>
      </c>
    </row>
    <row r="29" spans="2:10" s="96" customFormat="1" x14ac:dyDescent="0.3">
      <c r="B29" s="100">
        <v>264</v>
      </c>
      <c r="C29" s="100">
        <v>3239</v>
      </c>
      <c r="D29" s="103" t="s">
        <v>174</v>
      </c>
      <c r="E29" s="94">
        <v>451</v>
      </c>
      <c r="F29" s="95">
        <v>897</v>
      </c>
      <c r="G29" s="95">
        <v>1000</v>
      </c>
      <c r="H29" s="95">
        <v>284.95</v>
      </c>
      <c r="I29" s="87">
        <f t="shared" si="0"/>
        <v>31.767001114827199</v>
      </c>
      <c r="J29" s="85">
        <f t="shared" si="1"/>
        <v>28.494999999999997</v>
      </c>
    </row>
    <row r="30" spans="2:10" s="96" customFormat="1" x14ac:dyDescent="0.3">
      <c r="B30" s="100"/>
      <c r="C30" s="100">
        <v>3239</v>
      </c>
      <c r="D30" s="103" t="s">
        <v>174</v>
      </c>
      <c r="E30" s="94">
        <v>110</v>
      </c>
      <c r="F30" s="95">
        <v>246.41</v>
      </c>
      <c r="G30" s="95"/>
      <c r="H30" s="95"/>
      <c r="I30" s="87"/>
      <c r="J30" s="85"/>
    </row>
    <row r="31" spans="2:10" s="96" customFormat="1" x14ac:dyDescent="0.3">
      <c r="B31" s="100">
        <v>265</v>
      </c>
      <c r="C31" s="100">
        <v>3292</v>
      </c>
      <c r="D31" s="103" t="s">
        <v>175</v>
      </c>
      <c r="E31" s="94">
        <v>451</v>
      </c>
      <c r="F31" s="95">
        <v>243.75</v>
      </c>
      <c r="G31" s="95">
        <v>700</v>
      </c>
      <c r="H31" s="95">
        <v>122.74</v>
      </c>
      <c r="I31" s="87">
        <f t="shared" si="0"/>
        <v>50.354871794871791</v>
      </c>
      <c r="J31" s="85">
        <f t="shared" si="1"/>
        <v>17.534285714285712</v>
      </c>
    </row>
    <row r="32" spans="2:10" s="96" customFormat="1" x14ac:dyDescent="0.3">
      <c r="B32" s="100">
        <v>266</v>
      </c>
      <c r="C32" s="100">
        <v>3293</v>
      </c>
      <c r="D32" s="101" t="s">
        <v>176</v>
      </c>
      <c r="E32" s="94">
        <v>451</v>
      </c>
      <c r="F32" s="95">
        <v>496.34</v>
      </c>
      <c r="G32" s="95">
        <v>100</v>
      </c>
      <c r="H32" s="95">
        <v>0</v>
      </c>
      <c r="I32" s="87">
        <f t="shared" si="0"/>
        <v>0</v>
      </c>
      <c r="J32" s="85">
        <f t="shared" si="1"/>
        <v>0</v>
      </c>
    </row>
    <row r="33" spans="2:11" s="96" customFormat="1" x14ac:dyDescent="0.3">
      <c r="B33" s="100">
        <v>267</v>
      </c>
      <c r="C33" s="100">
        <v>3294</v>
      </c>
      <c r="D33" s="101" t="s">
        <v>177</v>
      </c>
      <c r="E33" s="94">
        <v>451</v>
      </c>
      <c r="F33" s="95">
        <v>49.53</v>
      </c>
      <c r="G33" s="95">
        <v>66.36</v>
      </c>
      <c r="H33" s="95">
        <v>25</v>
      </c>
      <c r="I33" s="87">
        <f t="shared" si="0"/>
        <v>50.474459923278822</v>
      </c>
      <c r="J33" s="85">
        <f t="shared" si="1"/>
        <v>37.673297166968055</v>
      </c>
    </row>
    <row r="34" spans="2:11" s="96" customFormat="1" x14ac:dyDescent="0.3">
      <c r="B34" s="100">
        <v>269</v>
      </c>
      <c r="C34" s="100">
        <v>3299</v>
      </c>
      <c r="D34" s="101" t="s">
        <v>178</v>
      </c>
      <c r="E34" s="94">
        <v>451</v>
      </c>
      <c r="F34" s="95">
        <v>0</v>
      </c>
      <c r="G34" s="95">
        <v>50</v>
      </c>
      <c r="H34" s="95">
        <v>0</v>
      </c>
      <c r="I34" s="87">
        <f>IFERROR((H34/F34)*100,0)</f>
        <v>0</v>
      </c>
      <c r="J34" s="85">
        <f t="shared" si="1"/>
        <v>0</v>
      </c>
    </row>
    <row r="35" spans="2:11" s="96" customFormat="1" x14ac:dyDescent="0.3">
      <c r="B35" s="100"/>
      <c r="C35" s="100"/>
      <c r="D35" s="160"/>
      <c r="E35" s="115"/>
      <c r="F35" s="102"/>
      <c r="G35" s="102"/>
      <c r="H35" s="102"/>
      <c r="I35" s="87"/>
      <c r="J35" s="85"/>
    </row>
    <row r="36" spans="2:11" s="96" customFormat="1" x14ac:dyDescent="0.3">
      <c r="B36" s="104"/>
      <c r="C36" s="104"/>
      <c r="D36" s="20"/>
      <c r="E36" s="105"/>
      <c r="F36" s="106"/>
      <c r="G36" s="20"/>
      <c r="H36" s="105"/>
      <c r="I36" s="105"/>
      <c r="J36" s="107"/>
    </row>
    <row r="37" spans="2:11" s="96" customFormat="1" x14ac:dyDescent="0.3">
      <c r="B37" s="20"/>
      <c r="C37" s="117"/>
      <c r="D37" s="20"/>
      <c r="E37" s="105"/>
      <c r="F37" s="105"/>
      <c r="G37" s="20"/>
      <c r="H37" s="105"/>
      <c r="I37" s="105"/>
      <c r="J37" s="118"/>
    </row>
    <row r="38" spans="2:11" s="96" customFormat="1" x14ac:dyDescent="0.3">
      <c r="B38" s="242" t="s">
        <v>150</v>
      </c>
      <c r="C38" s="243"/>
      <c r="D38" s="109" t="s">
        <v>151</v>
      </c>
      <c r="E38" s="110"/>
      <c r="F38" s="119"/>
      <c r="G38" s="120"/>
      <c r="H38" s="111"/>
      <c r="I38" s="112">
        <f t="shared" ref="I38:I87" si="2">IFERROR((H38/F38)*100,0)</f>
        <v>0</v>
      </c>
      <c r="J38" s="85">
        <f t="shared" si="1"/>
        <v>0</v>
      </c>
    </row>
    <row r="39" spans="2:11" s="96" customFormat="1" x14ac:dyDescent="0.3">
      <c r="B39" s="242" t="s">
        <v>152</v>
      </c>
      <c r="C39" s="243"/>
      <c r="D39" s="109" t="s">
        <v>153</v>
      </c>
      <c r="E39" s="110"/>
      <c r="F39" s="119"/>
      <c r="G39" s="111"/>
      <c r="H39" s="111"/>
      <c r="I39" s="112">
        <f t="shared" si="2"/>
        <v>0</v>
      </c>
      <c r="J39" s="85">
        <f t="shared" si="1"/>
        <v>0</v>
      </c>
    </row>
    <row r="40" spans="2:11" s="96" customFormat="1" x14ac:dyDescent="0.3">
      <c r="B40" s="242" t="s">
        <v>237</v>
      </c>
      <c r="C40" s="243"/>
      <c r="D40" s="109" t="s">
        <v>180</v>
      </c>
      <c r="E40" s="110"/>
      <c r="F40" s="120">
        <f>SUM(F42:F46)</f>
        <v>14682.359999999999</v>
      </c>
      <c r="G40" s="120">
        <f>SUM(G42:G46)</f>
        <v>4406.96</v>
      </c>
      <c r="H40" s="120">
        <f>SUM(H42:H46)</f>
        <v>4406.96</v>
      </c>
      <c r="I40" s="112">
        <f t="shared" si="2"/>
        <v>30.015338133651543</v>
      </c>
      <c r="J40" s="85">
        <f t="shared" si="1"/>
        <v>100</v>
      </c>
    </row>
    <row r="41" spans="2:11" x14ac:dyDescent="0.3">
      <c r="B41" s="121" t="s">
        <v>156</v>
      </c>
      <c r="C41" s="121" t="s">
        <v>157</v>
      </c>
      <c r="D41" s="109"/>
      <c r="E41" s="110"/>
      <c r="F41" s="102"/>
      <c r="G41" s="120"/>
      <c r="H41" s="120"/>
      <c r="I41" s="112">
        <f t="shared" si="2"/>
        <v>0</v>
      </c>
      <c r="J41" s="85">
        <f t="shared" si="1"/>
        <v>0</v>
      </c>
    </row>
    <row r="42" spans="2:11" s="122" customFormat="1" x14ac:dyDescent="0.3">
      <c r="B42" s="123">
        <v>276</v>
      </c>
      <c r="C42" s="124">
        <v>3224</v>
      </c>
      <c r="D42" s="125" t="s">
        <v>164</v>
      </c>
      <c r="E42" s="126">
        <v>451</v>
      </c>
      <c r="F42" s="102">
        <v>995.63</v>
      </c>
      <c r="G42" s="127">
        <v>2040</v>
      </c>
      <c r="H42" s="127">
        <v>2040</v>
      </c>
      <c r="I42" s="112">
        <f t="shared" si="2"/>
        <v>204.89539286682805</v>
      </c>
      <c r="J42" s="85">
        <f t="shared" si="1"/>
        <v>100</v>
      </c>
    </row>
    <row r="43" spans="2:11" s="122" customFormat="1" x14ac:dyDescent="0.3">
      <c r="B43" s="123"/>
      <c r="C43" s="124">
        <v>3232</v>
      </c>
      <c r="D43" s="125" t="s">
        <v>167</v>
      </c>
      <c r="E43" s="126">
        <v>110</v>
      </c>
      <c r="F43" s="102">
        <v>7512.48</v>
      </c>
      <c r="G43" s="127">
        <v>0</v>
      </c>
      <c r="H43" s="127">
        <v>0</v>
      </c>
      <c r="I43" s="112">
        <f t="shared" si="2"/>
        <v>0</v>
      </c>
      <c r="J43" s="85">
        <f t="shared" si="1"/>
        <v>0</v>
      </c>
    </row>
    <row r="44" spans="2:11" x14ac:dyDescent="0.3">
      <c r="B44" s="123">
        <v>277</v>
      </c>
      <c r="C44" s="124">
        <v>3232</v>
      </c>
      <c r="D44" s="125" t="s">
        <v>167</v>
      </c>
      <c r="E44" s="126">
        <v>451</v>
      </c>
      <c r="F44" s="102">
        <v>0</v>
      </c>
      <c r="G44" s="127">
        <v>1628.25</v>
      </c>
      <c r="H44" s="127">
        <v>1628.25</v>
      </c>
      <c r="I44" s="112">
        <f t="shared" si="2"/>
        <v>0</v>
      </c>
      <c r="J44" s="85">
        <f t="shared" si="1"/>
        <v>100</v>
      </c>
    </row>
    <row r="45" spans="2:11" x14ac:dyDescent="0.3">
      <c r="B45" s="123"/>
      <c r="C45" s="124">
        <v>3237</v>
      </c>
      <c r="D45" s="125" t="s">
        <v>172</v>
      </c>
      <c r="E45" s="126">
        <v>451</v>
      </c>
      <c r="F45" s="102">
        <v>1200</v>
      </c>
      <c r="G45" s="127">
        <v>0</v>
      </c>
      <c r="H45" s="127">
        <v>0</v>
      </c>
      <c r="I45" s="112">
        <f t="shared" si="2"/>
        <v>0</v>
      </c>
      <c r="J45" s="85">
        <f t="shared" si="1"/>
        <v>0</v>
      </c>
    </row>
    <row r="46" spans="2:11" x14ac:dyDescent="0.3">
      <c r="B46" s="123">
        <v>279</v>
      </c>
      <c r="C46" s="124">
        <v>4221</v>
      </c>
      <c r="D46" s="125" t="s">
        <v>238</v>
      </c>
      <c r="E46" s="126">
        <v>451</v>
      </c>
      <c r="F46" s="102">
        <v>4974.25</v>
      </c>
      <c r="G46" s="127">
        <v>738.71</v>
      </c>
      <c r="H46" s="127">
        <v>738.71</v>
      </c>
      <c r="I46" s="112">
        <f t="shared" si="2"/>
        <v>14.850681007187013</v>
      </c>
      <c r="J46" s="85">
        <f t="shared" si="1"/>
        <v>100</v>
      </c>
    </row>
    <row r="47" spans="2:11" x14ac:dyDescent="0.3">
      <c r="B47" s="128"/>
      <c r="C47" s="117"/>
      <c r="F47" s="95"/>
      <c r="G47" s="129"/>
      <c r="H47" s="129"/>
      <c r="I47" s="95"/>
      <c r="J47" s="130"/>
      <c r="K47" s="129"/>
    </row>
    <row r="48" spans="2:11" x14ac:dyDescent="0.3">
      <c r="B48" s="242" t="s">
        <v>150</v>
      </c>
      <c r="C48" s="243"/>
      <c r="D48" s="109" t="s">
        <v>151</v>
      </c>
      <c r="E48" s="110"/>
      <c r="F48" s="119"/>
      <c r="G48" s="120"/>
      <c r="H48" s="111"/>
      <c r="I48" s="87">
        <f t="shared" si="2"/>
        <v>0</v>
      </c>
      <c r="J48" s="85">
        <f t="shared" si="1"/>
        <v>0</v>
      </c>
    </row>
    <row r="49" spans="2:11" x14ac:dyDescent="0.3">
      <c r="B49" s="235" t="s">
        <v>152</v>
      </c>
      <c r="C49" s="236"/>
      <c r="D49" s="88" t="s">
        <v>153</v>
      </c>
      <c r="E49" s="110"/>
      <c r="F49" s="119"/>
      <c r="G49" s="111"/>
      <c r="H49" s="111"/>
      <c r="I49" s="87">
        <f t="shared" si="2"/>
        <v>0</v>
      </c>
      <c r="J49" s="85">
        <f t="shared" si="1"/>
        <v>0</v>
      </c>
    </row>
    <row r="50" spans="2:11" x14ac:dyDescent="0.3">
      <c r="B50" s="235" t="s">
        <v>181</v>
      </c>
      <c r="C50" s="236"/>
      <c r="D50" s="88" t="s">
        <v>182</v>
      </c>
      <c r="E50" s="110"/>
      <c r="F50" s="120">
        <f>SUM(F52:F55)</f>
        <v>1289354.8799999999</v>
      </c>
      <c r="G50" s="120">
        <f t="shared" ref="G50:H50" si="3">SUM(G52:G56)</f>
        <v>1314506.4100000001</v>
      </c>
      <c r="H50" s="120">
        <f t="shared" si="3"/>
        <v>698801.72</v>
      </c>
      <c r="I50" s="87">
        <f t="shared" si="2"/>
        <v>54.197779900596487</v>
      </c>
      <c r="J50" s="85">
        <f t="shared" si="1"/>
        <v>53.160769295906277</v>
      </c>
    </row>
    <row r="51" spans="2:11" x14ac:dyDescent="0.3">
      <c r="B51" s="91" t="s">
        <v>156</v>
      </c>
      <c r="C51" s="91" t="s">
        <v>157</v>
      </c>
      <c r="D51" s="88"/>
      <c r="E51" s="89"/>
      <c r="F51" s="131"/>
      <c r="G51" s="90"/>
      <c r="H51" s="90"/>
      <c r="I51" s="87">
        <f t="shared" si="2"/>
        <v>0</v>
      </c>
      <c r="J51" s="85">
        <f t="shared" si="1"/>
        <v>0</v>
      </c>
    </row>
    <row r="52" spans="2:11" s="96" customFormat="1" x14ac:dyDescent="0.3">
      <c r="B52" s="208">
        <v>280</v>
      </c>
      <c r="C52" s="113">
        <v>3111</v>
      </c>
      <c r="D52" s="101" t="s">
        <v>183</v>
      </c>
      <c r="E52" s="115">
        <v>51</v>
      </c>
      <c r="F52" s="95">
        <v>1048795.68</v>
      </c>
      <c r="G52" s="102">
        <v>1069585.1000000001</v>
      </c>
      <c r="H52" s="102">
        <v>573603.82999999996</v>
      </c>
      <c r="I52" s="87">
        <f t="shared" si="2"/>
        <v>54.691665968723292</v>
      </c>
      <c r="J52" s="85">
        <f t="shared" si="1"/>
        <v>53.628629456412582</v>
      </c>
    </row>
    <row r="53" spans="2:11" s="96" customFormat="1" x14ac:dyDescent="0.3">
      <c r="B53" s="208">
        <v>281</v>
      </c>
      <c r="C53" s="113">
        <v>3121</v>
      </c>
      <c r="D53" s="101" t="s">
        <v>184</v>
      </c>
      <c r="E53" s="115">
        <v>51</v>
      </c>
      <c r="F53" s="95">
        <v>48368.92</v>
      </c>
      <c r="G53" s="102">
        <v>44535.86</v>
      </c>
      <c r="H53" s="102">
        <v>20506.939999999999</v>
      </c>
      <c r="I53" s="87">
        <f t="shared" si="2"/>
        <v>42.396935883621133</v>
      </c>
      <c r="J53" s="85">
        <f t="shared" si="1"/>
        <v>46.045905479314868</v>
      </c>
    </row>
    <row r="54" spans="2:11" s="96" customFormat="1" x14ac:dyDescent="0.3">
      <c r="B54" s="208">
        <v>282</v>
      </c>
      <c r="C54" s="113">
        <v>3132</v>
      </c>
      <c r="D54" s="101" t="s">
        <v>185</v>
      </c>
      <c r="E54" s="115">
        <v>51</v>
      </c>
      <c r="F54" s="95">
        <v>173030.6</v>
      </c>
      <c r="G54" s="102">
        <v>180675.45</v>
      </c>
      <c r="H54" s="102">
        <v>94644.66</v>
      </c>
      <c r="I54" s="87">
        <f t="shared" si="2"/>
        <v>54.6982210083072</v>
      </c>
      <c r="J54" s="85">
        <f t="shared" si="1"/>
        <v>52.383796470411447</v>
      </c>
    </row>
    <row r="55" spans="2:11" s="96" customFormat="1" x14ac:dyDescent="0.3">
      <c r="B55" s="208">
        <v>283</v>
      </c>
      <c r="C55" s="113">
        <v>3212</v>
      </c>
      <c r="D55" s="101" t="s">
        <v>186</v>
      </c>
      <c r="E55" s="115">
        <v>51</v>
      </c>
      <c r="F55" s="95">
        <v>19159.68</v>
      </c>
      <c r="G55" s="102">
        <v>19710</v>
      </c>
      <c r="H55" s="102">
        <v>10046.290000000001</v>
      </c>
      <c r="I55" s="87">
        <f t="shared" si="2"/>
        <v>52.434539616528042</v>
      </c>
      <c r="J55" s="85">
        <f t="shared" si="1"/>
        <v>50.970522577371902</v>
      </c>
    </row>
    <row r="56" spans="2:11" s="96" customFormat="1" x14ac:dyDescent="0.3">
      <c r="B56" s="208"/>
      <c r="C56" s="113"/>
      <c r="D56" s="101"/>
      <c r="E56" s="115"/>
      <c r="F56" s="95">
        <v>0</v>
      </c>
      <c r="G56" s="102">
        <v>0</v>
      </c>
      <c r="H56" s="102">
        <v>0</v>
      </c>
      <c r="I56" s="87">
        <f t="shared" si="2"/>
        <v>0</v>
      </c>
      <c r="J56" s="85">
        <f t="shared" si="1"/>
        <v>0</v>
      </c>
    </row>
    <row r="57" spans="2:11" s="96" customFormat="1" x14ac:dyDescent="0.3">
      <c r="B57" s="20"/>
      <c r="C57" s="117"/>
      <c r="D57" s="20"/>
      <c r="E57" s="105"/>
      <c r="F57" s="106"/>
      <c r="G57" s="132"/>
      <c r="H57" s="132"/>
      <c r="I57" s="87">
        <f t="shared" si="2"/>
        <v>0</v>
      </c>
      <c r="J57" s="85">
        <f t="shared" si="1"/>
        <v>0</v>
      </c>
    </row>
    <row r="58" spans="2:11" x14ac:dyDescent="0.3">
      <c r="B58" s="242" t="s">
        <v>187</v>
      </c>
      <c r="C58" s="243"/>
      <c r="D58" s="193" t="s">
        <v>188</v>
      </c>
      <c r="E58" s="110"/>
      <c r="F58" s="120">
        <v>0</v>
      </c>
      <c r="G58" s="120">
        <v>0</v>
      </c>
      <c r="H58" s="120">
        <v>0</v>
      </c>
      <c r="I58" s="87">
        <f t="shared" ref="I58:I62" si="4">IFERROR((H58/F58)*100,0)</f>
        <v>0</v>
      </c>
      <c r="J58" s="85">
        <f t="shared" ref="J58:J62" si="5">IFERROR(H58/G58*100,0)</f>
        <v>0</v>
      </c>
    </row>
    <row r="59" spans="2:11" x14ac:dyDescent="0.3">
      <c r="B59" s="235" t="s">
        <v>152</v>
      </c>
      <c r="C59" s="236"/>
      <c r="D59" s="88" t="s">
        <v>153</v>
      </c>
      <c r="E59" s="110"/>
      <c r="F59" s="133"/>
      <c r="G59" s="111"/>
      <c r="H59" s="111"/>
      <c r="I59" s="87">
        <f t="shared" si="4"/>
        <v>0</v>
      </c>
      <c r="J59" s="85">
        <f t="shared" si="5"/>
        <v>0</v>
      </c>
    </row>
    <row r="60" spans="2:11" x14ac:dyDescent="0.3">
      <c r="B60" s="235" t="s">
        <v>244</v>
      </c>
      <c r="C60" s="236"/>
      <c r="D60" s="88" t="s">
        <v>245</v>
      </c>
      <c r="E60" s="110"/>
      <c r="F60" s="120">
        <f>SUM(F62:F63)</f>
        <v>0</v>
      </c>
      <c r="G60" s="120">
        <f>SUM(G62:G63)</f>
        <v>1600</v>
      </c>
      <c r="H60" s="120">
        <f>SUM(H62:H63)</f>
        <v>768.75</v>
      </c>
      <c r="I60" s="87">
        <f t="shared" si="4"/>
        <v>0</v>
      </c>
      <c r="J60" s="85">
        <f t="shared" si="5"/>
        <v>48.046875</v>
      </c>
    </row>
    <row r="61" spans="2:11" x14ac:dyDescent="0.3">
      <c r="B61" s="91" t="s">
        <v>156</v>
      </c>
      <c r="C61" s="91" t="s">
        <v>157</v>
      </c>
      <c r="D61" s="88"/>
      <c r="E61" s="89"/>
      <c r="F61" s="133"/>
      <c r="G61" s="90"/>
      <c r="H61" s="90"/>
      <c r="I61" s="87">
        <f t="shared" si="4"/>
        <v>0</v>
      </c>
      <c r="J61" s="85">
        <f t="shared" si="5"/>
        <v>0</v>
      </c>
    </row>
    <row r="62" spans="2:11" s="96" customFormat="1" x14ac:dyDescent="0.3">
      <c r="B62" s="208">
        <v>288</v>
      </c>
      <c r="C62" s="113">
        <v>3221</v>
      </c>
      <c r="D62" s="101" t="s">
        <v>191</v>
      </c>
      <c r="E62" s="115">
        <v>110</v>
      </c>
      <c r="F62" s="95">
        <v>0</v>
      </c>
      <c r="G62" s="102">
        <v>400</v>
      </c>
      <c r="H62" s="102">
        <v>50</v>
      </c>
      <c r="I62" s="87">
        <f t="shared" si="4"/>
        <v>0</v>
      </c>
      <c r="J62" s="85">
        <f t="shared" si="5"/>
        <v>12.5</v>
      </c>
      <c r="K62" s="20"/>
    </row>
    <row r="63" spans="2:11" s="96" customFormat="1" x14ac:dyDescent="0.3">
      <c r="B63" s="208">
        <v>289</v>
      </c>
      <c r="C63" s="113">
        <v>3239</v>
      </c>
      <c r="D63" s="101" t="s">
        <v>174</v>
      </c>
      <c r="E63" s="115">
        <v>110</v>
      </c>
      <c r="F63" s="95">
        <v>0</v>
      </c>
      <c r="G63" s="102">
        <v>1200</v>
      </c>
      <c r="H63" s="102">
        <v>718.75</v>
      </c>
      <c r="I63" s="87">
        <f t="shared" ref="I63:I64" si="6">IFERROR((H63/F63)*100,0)</f>
        <v>0</v>
      </c>
      <c r="J63" s="85">
        <f t="shared" ref="J63:J64" si="7">IFERROR(H63/G63*100,0)</f>
        <v>59.895833333333336</v>
      </c>
      <c r="K63" s="20"/>
    </row>
    <row r="64" spans="2:11" s="96" customFormat="1" x14ac:dyDescent="0.3">
      <c r="B64" s="101"/>
      <c r="C64" s="114"/>
      <c r="D64" s="114"/>
      <c r="E64" s="115"/>
      <c r="F64" s="95">
        <v>0</v>
      </c>
      <c r="G64" s="102">
        <v>0</v>
      </c>
      <c r="H64" s="102">
        <v>0</v>
      </c>
      <c r="I64" s="87">
        <f t="shared" si="6"/>
        <v>0</v>
      </c>
      <c r="J64" s="85">
        <f t="shared" si="7"/>
        <v>0</v>
      </c>
      <c r="K64" s="20"/>
    </row>
    <row r="65" spans="2:11" s="96" customFormat="1" x14ac:dyDescent="0.3">
      <c r="B65" s="20"/>
      <c r="C65" s="117"/>
      <c r="D65" s="20"/>
      <c r="E65" s="105"/>
      <c r="F65" s="106"/>
      <c r="G65" s="132"/>
      <c r="H65" s="132"/>
      <c r="I65" s="87"/>
      <c r="J65" s="198"/>
    </row>
    <row r="66" spans="2:11" s="96" customFormat="1" x14ac:dyDescent="0.3">
      <c r="B66" s="20"/>
      <c r="C66" s="117"/>
      <c r="D66" s="20"/>
      <c r="E66" s="105"/>
      <c r="F66" s="95"/>
      <c r="G66" s="20"/>
      <c r="H66" s="105"/>
      <c r="I66" s="95"/>
      <c r="J66" s="122"/>
    </row>
    <row r="67" spans="2:11" x14ac:dyDescent="0.3">
      <c r="B67" s="242" t="s">
        <v>187</v>
      </c>
      <c r="C67" s="243"/>
      <c r="D67" s="109" t="s">
        <v>188</v>
      </c>
      <c r="E67" s="110"/>
      <c r="F67" s="120"/>
      <c r="G67" s="120"/>
      <c r="H67" s="120"/>
      <c r="I67" s="87">
        <f t="shared" si="2"/>
        <v>0</v>
      </c>
      <c r="J67" s="85">
        <f t="shared" si="1"/>
        <v>0</v>
      </c>
    </row>
    <row r="68" spans="2:11" x14ac:dyDescent="0.3">
      <c r="B68" s="235" t="s">
        <v>152</v>
      </c>
      <c r="C68" s="236"/>
      <c r="D68" s="88" t="s">
        <v>153</v>
      </c>
      <c r="E68" s="110"/>
      <c r="F68" s="133"/>
      <c r="G68" s="111"/>
      <c r="H68" s="111"/>
      <c r="I68" s="87">
        <f t="shared" si="2"/>
        <v>0</v>
      </c>
      <c r="J68" s="85">
        <f t="shared" ref="J68:J115" si="8">IFERROR(H68/G68*100,0)</f>
        <v>0</v>
      </c>
    </row>
    <row r="69" spans="2:11" x14ac:dyDescent="0.3">
      <c r="B69" s="235" t="s">
        <v>189</v>
      </c>
      <c r="C69" s="236"/>
      <c r="D69" s="88" t="s">
        <v>190</v>
      </c>
      <c r="E69" s="110"/>
      <c r="F69" s="120">
        <f>SUM(F71:F89)</f>
        <v>41460.639999999999</v>
      </c>
      <c r="G69" s="120">
        <f>SUM(G71:G90)</f>
        <v>46472.49</v>
      </c>
      <c r="H69" s="120">
        <f>SUM(H71:H90)</f>
        <v>3449.2599999999998</v>
      </c>
      <c r="I69" s="87">
        <f t="shared" si="2"/>
        <v>8.319360241424155</v>
      </c>
      <c r="J69" s="85">
        <f t="shared" si="8"/>
        <v>7.4221544832222248</v>
      </c>
    </row>
    <row r="70" spans="2:11" x14ac:dyDescent="0.3">
      <c r="B70" s="91" t="s">
        <v>156</v>
      </c>
      <c r="C70" s="91" t="s">
        <v>157</v>
      </c>
      <c r="D70" s="88"/>
      <c r="E70" s="89"/>
      <c r="F70" s="133"/>
      <c r="G70" s="90"/>
      <c r="H70" s="90"/>
      <c r="I70" s="87">
        <f t="shared" si="2"/>
        <v>0</v>
      </c>
      <c r="J70" s="85">
        <f t="shared" si="8"/>
        <v>0</v>
      </c>
    </row>
    <row r="71" spans="2:11" s="96" customFormat="1" x14ac:dyDescent="0.3">
      <c r="B71" s="101"/>
      <c r="C71" s="113">
        <v>3211</v>
      </c>
      <c r="D71" s="101" t="s">
        <v>158</v>
      </c>
      <c r="E71" s="115">
        <v>31</v>
      </c>
      <c r="F71" s="95">
        <v>0</v>
      </c>
      <c r="G71" s="102">
        <v>300</v>
      </c>
      <c r="H71" s="102">
        <v>0</v>
      </c>
      <c r="I71" s="87">
        <f t="shared" si="2"/>
        <v>0</v>
      </c>
      <c r="J71" s="85">
        <f t="shared" si="8"/>
        <v>0</v>
      </c>
      <c r="K71" s="20"/>
    </row>
    <row r="72" spans="2:11" s="96" customFormat="1" x14ac:dyDescent="0.3">
      <c r="B72" s="101"/>
      <c r="C72" s="113">
        <v>3211</v>
      </c>
      <c r="D72" s="101" t="s">
        <v>158</v>
      </c>
      <c r="E72" s="115">
        <v>53</v>
      </c>
      <c r="F72" s="95">
        <v>0</v>
      </c>
      <c r="G72" s="102">
        <v>500</v>
      </c>
      <c r="H72" s="102">
        <v>0</v>
      </c>
      <c r="I72" s="87">
        <f t="shared" si="2"/>
        <v>0</v>
      </c>
      <c r="J72" s="85">
        <f t="shared" si="8"/>
        <v>0</v>
      </c>
      <c r="K72" s="20"/>
    </row>
    <row r="73" spans="2:11" s="96" customFormat="1" x14ac:dyDescent="0.3">
      <c r="B73" s="101"/>
      <c r="C73" s="113">
        <v>3213</v>
      </c>
      <c r="D73" s="101" t="s">
        <v>159</v>
      </c>
      <c r="E73" s="115">
        <v>31</v>
      </c>
      <c r="F73" s="95">
        <v>184.2</v>
      </c>
      <c r="G73" s="102">
        <v>200</v>
      </c>
      <c r="H73" s="102">
        <v>0</v>
      </c>
      <c r="I73" s="87">
        <f t="shared" si="2"/>
        <v>0</v>
      </c>
      <c r="J73" s="85">
        <f t="shared" si="8"/>
        <v>0</v>
      </c>
      <c r="K73" s="20"/>
    </row>
    <row r="74" spans="2:11" s="96" customFormat="1" x14ac:dyDescent="0.3">
      <c r="B74" s="101"/>
      <c r="C74" s="113">
        <v>3221</v>
      </c>
      <c r="D74" s="101" t="s">
        <v>191</v>
      </c>
      <c r="E74" s="115">
        <v>31</v>
      </c>
      <c r="F74" s="95">
        <v>354.36</v>
      </c>
      <c r="G74" s="102">
        <v>500</v>
      </c>
      <c r="H74" s="102">
        <v>88.26</v>
      </c>
      <c r="I74" s="87">
        <f t="shared" si="2"/>
        <v>24.906874365052488</v>
      </c>
      <c r="J74" s="85">
        <f t="shared" si="8"/>
        <v>17.652000000000001</v>
      </c>
      <c r="K74" s="20"/>
    </row>
    <row r="75" spans="2:11" s="96" customFormat="1" x14ac:dyDescent="0.3">
      <c r="B75" s="101"/>
      <c r="C75" s="113">
        <v>3221</v>
      </c>
      <c r="D75" s="101" t="s">
        <v>191</v>
      </c>
      <c r="E75" s="115">
        <v>53</v>
      </c>
      <c r="F75" s="95">
        <v>190</v>
      </c>
      <c r="G75" s="102">
        <v>800</v>
      </c>
      <c r="H75" s="102">
        <v>0</v>
      </c>
      <c r="I75" s="87">
        <f t="shared" si="2"/>
        <v>0</v>
      </c>
      <c r="J75" s="85">
        <f t="shared" si="8"/>
        <v>0</v>
      </c>
      <c r="K75" s="20"/>
    </row>
    <row r="76" spans="2:11" s="96" customFormat="1" x14ac:dyDescent="0.3">
      <c r="B76" s="114"/>
      <c r="C76" s="113">
        <v>3222</v>
      </c>
      <c r="D76" s="101" t="s">
        <v>161</v>
      </c>
      <c r="E76" s="113">
        <v>53</v>
      </c>
      <c r="F76" s="95">
        <v>22</v>
      </c>
      <c r="G76" s="102">
        <v>500</v>
      </c>
      <c r="H76" s="102">
        <v>0</v>
      </c>
      <c r="I76" s="87">
        <f t="shared" si="2"/>
        <v>0</v>
      </c>
      <c r="J76" s="85">
        <f t="shared" si="8"/>
        <v>0</v>
      </c>
    </row>
    <row r="77" spans="2:11" s="137" customFormat="1" x14ac:dyDescent="0.3">
      <c r="B77" s="134"/>
      <c r="C77" s="135">
        <v>3224</v>
      </c>
      <c r="D77" s="134" t="s">
        <v>164</v>
      </c>
      <c r="E77" s="135">
        <v>53</v>
      </c>
      <c r="F77" s="95">
        <v>0</v>
      </c>
      <c r="G77" s="102">
        <v>600</v>
      </c>
      <c r="H77" s="102">
        <v>0</v>
      </c>
      <c r="I77" s="87">
        <f t="shared" si="2"/>
        <v>0</v>
      </c>
      <c r="J77" s="85">
        <f t="shared" si="8"/>
        <v>0</v>
      </c>
    </row>
    <row r="78" spans="2:11" s="137" customFormat="1" x14ac:dyDescent="0.3">
      <c r="B78" s="134"/>
      <c r="C78" s="135">
        <v>3224</v>
      </c>
      <c r="D78" s="134" t="s">
        <v>164</v>
      </c>
      <c r="E78" s="135">
        <v>31</v>
      </c>
      <c r="F78" s="95">
        <v>0</v>
      </c>
      <c r="G78" s="102">
        <v>400</v>
      </c>
      <c r="H78" s="102">
        <v>2.67</v>
      </c>
      <c r="I78" s="87">
        <f t="shared" si="2"/>
        <v>0</v>
      </c>
      <c r="J78" s="85">
        <f t="shared" si="8"/>
        <v>0.66749999999999998</v>
      </c>
    </row>
    <row r="79" spans="2:11" s="137" customFormat="1" x14ac:dyDescent="0.3">
      <c r="B79" s="101"/>
      <c r="C79" s="113">
        <v>3232</v>
      </c>
      <c r="D79" s="101" t="s">
        <v>167</v>
      </c>
      <c r="E79" s="113">
        <v>31</v>
      </c>
      <c r="F79" s="95">
        <v>438.56</v>
      </c>
      <c r="G79" s="102">
        <v>600</v>
      </c>
      <c r="H79" s="102">
        <v>0</v>
      </c>
      <c r="I79" s="87">
        <f t="shared" si="2"/>
        <v>0</v>
      </c>
      <c r="J79" s="85">
        <f t="shared" si="8"/>
        <v>0</v>
      </c>
    </row>
    <row r="80" spans="2:11" s="137" customFormat="1" x14ac:dyDescent="0.3">
      <c r="B80" s="101"/>
      <c r="C80" s="113">
        <v>3232</v>
      </c>
      <c r="D80" s="101" t="s">
        <v>167</v>
      </c>
      <c r="E80" s="113">
        <v>53</v>
      </c>
      <c r="F80" s="95">
        <v>24.86</v>
      </c>
      <c r="G80" s="102">
        <v>1000</v>
      </c>
      <c r="H80" s="102">
        <v>0</v>
      </c>
      <c r="I80" s="87">
        <f t="shared" si="2"/>
        <v>0</v>
      </c>
      <c r="J80" s="85">
        <f t="shared" si="8"/>
        <v>0</v>
      </c>
    </row>
    <row r="81" spans="2:11" s="96" customFormat="1" x14ac:dyDescent="0.3">
      <c r="B81" s="101"/>
      <c r="C81" s="113">
        <v>2335</v>
      </c>
      <c r="D81" s="101" t="s">
        <v>170</v>
      </c>
      <c r="E81" s="113">
        <v>53</v>
      </c>
      <c r="F81" s="95">
        <v>0</v>
      </c>
      <c r="G81" s="102">
        <v>500</v>
      </c>
      <c r="H81" s="102">
        <v>0</v>
      </c>
      <c r="I81" s="87">
        <f t="shared" si="2"/>
        <v>0</v>
      </c>
      <c r="J81" s="85">
        <f t="shared" si="8"/>
        <v>0</v>
      </c>
      <c r="K81" s="20"/>
    </row>
    <row r="82" spans="2:11" s="96" customFormat="1" x14ac:dyDescent="0.3">
      <c r="B82" s="101"/>
      <c r="C82" s="113">
        <v>3237</v>
      </c>
      <c r="D82" s="101" t="s">
        <v>172</v>
      </c>
      <c r="E82" s="113">
        <v>42034</v>
      </c>
      <c r="F82" s="95">
        <v>173.64</v>
      </c>
      <c r="G82" s="102">
        <v>0</v>
      </c>
      <c r="H82" s="102">
        <v>0</v>
      </c>
      <c r="I82" s="87">
        <f t="shared" si="2"/>
        <v>0</v>
      </c>
      <c r="J82" s="85">
        <f t="shared" si="8"/>
        <v>0</v>
      </c>
      <c r="K82" s="20"/>
    </row>
    <row r="83" spans="2:11" s="96" customFormat="1" x14ac:dyDescent="0.3">
      <c r="B83" s="101"/>
      <c r="C83" s="113">
        <v>3238</v>
      </c>
      <c r="D83" s="101" t="s">
        <v>173</v>
      </c>
      <c r="E83" s="113">
        <v>53</v>
      </c>
      <c r="F83" s="95">
        <v>257.58</v>
      </c>
      <c r="G83" s="102">
        <v>700</v>
      </c>
      <c r="H83" s="102">
        <v>1</v>
      </c>
      <c r="I83" s="87">
        <f t="shared" si="2"/>
        <v>0.38822889975929809</v>
      </c>
      <c r="J83" s="85">
        <f t="shared" si="8"/>
        <v>0.14285714285714285</v>
      </c>
      <c r="K83" s="20"/>
    </row>
    <row r="84" spans="2:11" s="96" customFormat="1" x14ac:dyDescent="0.3">
      <c r="B84" s="101"/>
      <c r="C84" s="113">
        <v>3239</v>
      </c>
      <c r="D84" s="101" t="s">
        <v>240</v>
      </c>
      <c r="E84" s="113">
        <v>42034</v>
      </c>
      <c r="F84" s="95">
        <v>18.46</v>
      </c>
      <c r="G84" s="102">
        <v>500</v>
      </c>
      <c r="H84" s="102">
        <v>251.48</v>
      </c>
      <c r="I84" s="87">
        <f t="shared" si="2"/>
        <v>1362.2968580715058</v>
      </c>
      <c r="J84" s="85">
        <f t="shared" si="8"/>
        <v>50.295999999999999</v>
      </c>
      <c r="K84" s="20"/>
    </row>
    <row r="85" spans="2:11" s="96" customFormat="1" x14ac:dyDescent="0.3">
      <c r="B85" s="101"/>
      <c r="C85" s="113">
        <v>3299</v>
      </c>
      <c r="D85" s="101" t="s">
        <v>192</v>
      </c>
      <c r="E85" s="113">
        <v>53</v>
      </c>
      <c r="F85" s="95">
        <v>770</v>
      </c>
      <c r="G85" s="102">
        <v>600</v>
      </c>
      <c r="H85" s="102">
        <v>0</v>
      </c>
      <c r="I85" s="87">
        <f t="shared" si="2"/>
        <v>0</v>
      </c>
      <c r="J85" s="85">
        <f t="shared" si="8"/>
        <v>0</v>
      </c>
      <c r="K85" s="20"/>
    </row>
    <row r="86" spans="2:11" s="96" customFormat="1" x14ac:dyDescent="0.3">
      <c r="B86" s="101"/>
      <c r="C86" s="113">
        <v>3299</v>
      </c>
      <c r="D86" s="101" t="s">
        <v>192</v>
      </c>
      <c r="E86" s="113">
        <v>42034</v>
      </c>
      <c r="F86" s="95">
        <v>3198.01</v>
      </c>
      <c r="G86" s="102">
        <v>3000</v>
      </c>
      <c r="H86" s="102">
        <v>3105.85</v>
      </c>
      <c r="I86" s="87">
        <f t="shared" si="2"/>
        <v>97.118207885528804</v>
      </c>
      <c r="J86" s="85">
        <f t="shared" si="8"/>
        <v>103.52833333333334</v>
      </c>
      <c r="K86" s="20"/>
    </row>
    <row r="87" spans="2:11" s="96" customFormat="1" x14ac:dyDescent="0.3">
      <c r="B87" s="101"/>
      <c r="C87" s="113">
        <v>3722</v>
      </c>
      <c r="D87" s="101" t="s">
        <v>193</v>
      </c>
      <c r="E87" s="113">
        <v>53</v>
      </c>
      <c r="F87" s="95">
        <v>34905.19</v>
      </c>
      <c r="G87" s="102">
        <v>35000</v>
      </c>
      <c r="H87" s="102">
        <v>0</v>
      </c>
      <c r="I87" s="87">
        <f t="shared" si="2"/>
        <v>0</v>
      </c>
      <c r="J87" s="85">
        <f t="shared" si="8"/>
        <v>0</v>
      </c>
    </row>
    <row r="88" spans="2:11" s="137" customFormat="1" x14ac:dyDescent="0.3">
      <c r="B88" s="134"/>
      <c r="C88" s="135">
        <v>4241</v>
      </c>
      <c r="D88" s="134" t="s">
        <v>179</v>
      </c>
      <c r="E88" s="138">
        <v>53</v>
      </c>
      <c r="F88" s="95">
        <v>183.53</v>
      </c>
      <c r="G88" s="102">
        <v>772.49</v>
      </c>
      <c r="H88" s="102">
        <v>0</v>
      </c>
      <c r="I88" s="87">
        <f t="shared" ref="I88:I150" si="9">IFERROR((H88/F88)*100,0)</f>
        <v>0</v>
      </c>
      <c r="J88" s="85">
        <f t="shared" si="8"/>
        <v>0</v>
      </c>
    </row>
    <row r="89" spans="2:11" s="137" customFormat="1" x14ac:dyDescent="0.3">
      <c r="B89" s="139"/>
      <c r="C89" s="135">
        <v>4241</v>
      </c>
      <c r="D89" s="134" t="s">
        <v>179</v>
      </c>
      <c r="E89" s="138">
        <v>5103</v>
      </c>
      <c r="F89" s="95">
        <v>740.25</v>
      </c>
      <c r="G89" s="102">
        <v>0</v>
      </c>
      <c r="H89" s="102">
        <v>0</v>
      </c>
      <c r="I89" s="87">
        <f t="shared" si="9"/>
        <v>0</v>
      </c>
      <c r="J89" s="85">
        <f t="shared" si="8"/>
        <v>0</v>
      </c>
    </row>
    <row r="90" spans="2:11" s="137" customFormat="1" x14ac:dyDescent="0.3">
      <c r="B90" s="139"/>
      <c r="C90" s="135"/>
      <c r="D90" s="134"/>
      <c r="E90" s="138"/>
      <c r="F90" s="95"/>
      <c r="G90" s="136"/>
      <c r="H90" s="136"/>
      <c r="I90" s="87">
        <f t="shared" si="9"/>
        <v>0</v>
      </c>
      <c r="J90" s="85">
        <f t="shared" si="8"/>
        <v>0</v>
      </c>
    </row>
    <row r="91" spans="2:11" s="137" customFormat="1" x14ac:dyDescent="0.3">
      <c r="B91" s="140"/>
      <c r="C91" s="141"/>
      <c r="E91" s="142"/>
      <c r="F91" s="143"/>
      <c r="G91" s="143"/>
      <c r="H91" s="143"/>
      <c r="I91" s="143"/>
      <c r="J91" s="144"/>
    </row>
    <row r="92" spans="2:11" s="137" customFormat="1" x14ac:dyDescent="0.3">
      <c r="B92" s="235" t="s">
        <v>187</v>
      </c>
      <c r="C92" s="236"/>
      <c r="D92" s="145" t="s">
        <v>194</v>
      </c>
      <c r="E92" s="146"/>
      <c r="F92" s="108"/>
      <c r="G92" s="110"/>
      <c r="H92" s="108"/>
      <c r="I92" s="112">
        <f t="shared" si="9"/>
        <v>0</v>
      </c>
      <c r="J92" s="85">
        <f t="shared" si="8"/>
        <v>0</v>
      </c>
    </row>
    <row r="93" spans="2:11" s="137" customFormat="1" x14ac:dyDescent="0.3">
      <c r="B93" s="235" t="s">
        <v>195</v>
      </c>
      <c r="C93" s="236"/>
      <c r="D93" s="147" t="s">
        <v>199</v>
      </c>
      <c r="E93" s="146"/>
      <c r="F93" s="111"/>
      <c r="G93" s="148"/>
      <c r="H93" s="148"/>
      <c r="I93" s="112">
        <f t="shared" si="9"/>
        <v>0</v>
      </c>
      <c r="J93" s="85">
        <f t="shared" si="8"/>
        <v>0</v>
      </c>
    </row>
    <row r="94" spans="2:11" s="137" customFormat="1" x14ac:dyDescent="0.3">
      <c r="B94" s="235" t="s">
        <v>196</v>
      </c>
      <c r="C94" s="236"/>
      <c r="D94" s="147" t="s">
        <v>197</v>
      </c>
      <c r="E94" s="146"/>
      <c r="F94" s="149">
        <f>SUM(F96:F98)</f>
        <v>15026.470000000001</v>
      </c>
      <c r="G94" s="149">
        <f>SUM(G96:G98)</f>
        <v>22000</v>
      </c>
      <c r="H94" s="149">
        <f>SUM(H96:H98)</f>
        <v>3953.64</v>
      </c>
      <c r="I94" s="112">
        <f t="shared" si="9"/>
        <v>26.311169556123293</v>
      </c>
      <c r="J94" s="85">
        <f t="shared" si="8"/>
        <v>17.971090909090908</v>
      </c>
    </row>
    <row r="95" spans="2:11" s="137" customFormat="1" x14ac:dyDescent="0.3">
      <c r="B95" s="150"/>
      <c r="C95" s="151"/>
      <c r="D95" s="147"/>
      <c r="E95" s="146"/>
      <c r="F95" s="111"/>
      <c r="G95" s="149"/>
      <c r="H95" s="149"/>
      <c r="I95" s="112">
        <f t="shared" si="9"/>
        <v>0</v>
      </c>
      <c r="J95" s="85">
        <f t="shared" si="8"/>
        <v>0</v>
      </c>
    </row>
    <row r="96" spans="2:11" s="137" customFormat="1" x14ac:dyDescent="0.3">
      <c r="B96" s="209">
        <v>3391</v>
      </c>
      <c r="C96" s="152">
        <v>3222</v>
      </c>
      <c r="D96" s="98" t="s">
        <v>161</v>
      </c>
      <c r="E96" s="138">
        <v>42034</v>
      </c>
      <c r="F96" s="95">
        <v>4509.22</v>
      </c>
      <c r="G96" s="136">
        <v>4000</v>
      </c>
      <c r="H96" s="136">
        <v>0</v>
      </c>
      <c r="I96" s="87">
        <f t="shared" si="9"/>
        <v>0</v>
      </c>
      <c r="J96" s="85">
        <f t="shared" si="8"/>
        <v>0</v>
      </c>
    </row>
    <row r="97" spans="2:10" s="137" customFormat="1" x14ac:dyDescent="0.3">
      <c r="B97" s="209">
        <v>3392</v>
      </c>
      <c r="C97" s="152">
        <v>3222</v>
      </c>
      <c r="D97" s="98" t="s">
        <v>161</v>
      </c>
      <c r="E97" s="138">
        <v>41</v>
      </c>
      <c r="F97" s="95">
        <v>10067.25</v>
      </c>
      <c r="G97" s="136">
        <v>16000</v>
      </c>
      <c r="H97" s="136">
        <v>3953.64</v>
      </c>
      <c r="I97" s="87">
        <f t="shared" si="9"/>
        <v>39.272293824033369</v>
      </c>
      <c r="J97" s="85">
        <f t="shared" si="8"/>
        <v>24.710250000000002</v>
      </c>
    </row>
    <row r="98" spans="2:10" s="137" customFormat="1" x14ac:dyDescent="0.3">
      <c r="B98" s="209">
        <v>343</v>
      </c>
      <c r="C98" s="135">
        <v>3232</v>
      </c>
      <c r="D98" s="134" t="s">
        <v>239</v>
      </c>
      <c r="E98" s="138">
        <v>41</v>
      </c>
      <c r="F98" s="95">
        <v>450</v>
      </c>
      <c r="G98" s="136">
        <v>2000</v>
      </c>
      <c r="H98" s="136">
        <v>0</v>
      </c>
      <c r="I98" s="87">
        <f t="shared" si="9"/>
        <v>0</v>
      </c>
      <c r="J98" s="85">
        <f t="shared" si="8"/>
        <v>0</v>
      </c>
    </row>
    <row r="99" spans="2:10" s="137" customFormat="1" x14ac:dyDescent="0.3">
      <c r="B99" s="199"/>
      <c r="C99" s="200"/>
      <c r="D99" s="201"/>
      <c r="E99" s="202"/>
      <c r="F99" s="95"/>
      <c r="G99" s="203"/>
      <c r="H99" s="203"/>
      <c r="I99" s="190"/>
      <c r="J99" s="191"/>
    </row>
    <row r="100" spans="2:10" s="137" customFormat="1" x14ac:dyDescent="0.3">
      <c r="B100" s="199"/>
      <c r="C100" s="200"/>
      <c r="D100" s="201"/>
      <c r="E100" s="202"/>
      <c r="F100" s="189"/>
      <c r="G100" s="203"/>
      <c r="H100" s="203"/>
      <c r="I100" s="190"/>
      <c r="J100" s="191"/>
    </row>
    <row r="101" spans="2:10" s="137" customFormat="1" x14ac:dyDescent="0.3">
      <c r="B101" s="235" t="s">
        <v>187</v>
      </c>
      <c r="C101" s="236"/>
      <c r="D101" s="145" t="s">
        <v>194</v>
      </c>
      <c r="E101" s="146"/>
      <c r="F101" s="194"/>
      <c r="G101" s="110"/>
      <c r="H101" s="194"/>
      <c r="I101" s="112">
        <f t="shared" ref="I101:J108" si="10">IFERROR((H101/F101)*100,0)</f>
        <v>0</v>
      </c>
      <c r="J101" s="85">
        <f t="shared" ref="J101:J108" si="11">IFERROR(H101/G101*100,0)</f>
        <v>0</v>
      </c>
    </row>
    <row r="102" spans="2:10" s="137" customFormat="1" x14ac:dyDescent="0.3">
      <c r="B102" s="235" t="s">
        <v>195</v>
      </c>
      <c r="C102" s="236"/>
      <c r="D102" s="147" t="s">
        <v>199</v>
      </c>
      <c r="E102" s="146"/>
      <c r="F102" s="111"/>
      <c r="G102" s="148"/>
      <c r="H102" s="148"/>
      <c r="I102" s="112">
        <f t="shared" si="10"/>
        <v>0</v>
      </c>
      <c r="J102" s="85">
        <f t="shared" si="11"/>
        <v>0</v>
      </c>
    </row>
    <row r="103" spans="2:10" s="137" customFormat="1" x14ac:dyDescent="0.3">
      <c r="B103" s="235" t="s">
        <v>198</v>
      </c>
      <c r="C103" s="236"/>
      <c r="D103" s="147" t="s">
        <v>246</v>
      </c>
      <c r="E103" s="146"/>
      <c r="F103" s="149">
        <f>SUM(F105:F109)</f>
        <v>398.93</v>
      </c>
      <c r="G103" s="149">
        <f>SUM(G105:G109)</f>
        <v>1094.52</v>
      </c>
      <c r="H103" s="149">
        <f>SUM(H105:H109)</f>
        <v>1094.52</v>
      </c>
      <c r="I103" s="112">
        <f t="shared" si="10"/>
        <v>274.36392349535004</v>
      </c>
      <c r="J103" s="85">
        <f t="shared" si="11"/>
        <v>100</v>
      </c>
    </row>
    <row r="104" spans="2:10" s="137" customFormat="1" x14ac:dyDescent="0.3">
      <c r="B104" s="195"/>
      <c r="C104" s="196"/>
      <c r="D104" s="147"/>
      <c r="E104" s="146"/>
      <c r="F104" s="111"/>
      <c r="G104" s="149"/>
      <c r="H104" s="149"/>
      <c r="I104" s="112">
        <f t="shared" si="10"/>
        <v>0</v>
      </c>
      <c r="J104" s="85">
        <f t="shared" si="11"/>
        <v>0</v>
      </c>
    </row>
    <row r="105" spans="2:10" s="137" customFormat="1" x14ac:dyDescent="0.3">
      <c r="B105" s="139">
        <v>3511</v>
      </c>
      <c r="C105" s="152">
        <v>3221</v>
      </c>
      <c r="D105" s="98" t="s">
        <v>225</v>
      </c>
      <c r="E105" s="138">
        <v>110</v>
      </c>
      <c r="F105" s="95">
        <v>398.93</v>
      </c>
      <c r="G105" s="136">
        <v>25.24</v>
      </c>
      <c r="H105" s="136">
        <v>25.24</v>
      </c>
      <c r="I105" s="87">
        <f t="shared" si="10"/>
        <v>6.326924523099291</v>
      </c>
      <c r="J105" s="85">
        <f t="shared" si="11"/>
        <v>100</v>
      </c>
    </row>
    <row r="106" spans="2:10" s="137" customFormat="1" x14ac:dyDescent="0.3">
      <c r="B106" s="139">
        <v>3521</v>
      </c>
      <c r="C106" s="152">
        <v>3235</v>
      </c>
      <c r="D106" s="98" t="s">
        <v>170</v>
      </c>
      <c r="E106" s="138">
        <v>110</v>
      </c>
      <c r="F106" s="95">
        <v>0</v>
      </c>
      <c r="G106" s="136">
        <v>550</v>
      </c>
      <c r="H106" s="136">
        <v>550</v>
      </c>
      <c r="I106" s="87">
        <f>IFERROR((H106/F106)*100,0)</f>
        <v>0</v>
      </c>
      <c r="J106" s="87">
        <f>IFERROR((I106/G106)*100,0)</f>
        <v>0</v>
      </c>
    </row>
    <row r="107" spans="2:10" s="137" customFormat="1" x14ac:dyDescent="0.3">
      <c r="B107" s="139">
        <v>355</v>
      </c>
      <c r="C107" s="152">
        <v>3291</v>
      </c>
      <c r="D107" s="98" t="s">
        <v>266</v>
      </c>
      <c r="E107" s="138">
        <v>110</v>
      </c>
      <c r="F107" s="95">
        <v>0</v>
      </c>
      <c r="G107" s="136">
        <v>247.28</v>
      </c>
      <c r="H107" s="136">
        <v>247.28</v>
      </c>
      <c r="I107" s="87">
        <f t="shared" si="10"/>
        <v>0</v>
      </c>
      <c r="J107" s="87">
        <f t="shared" si="10"/>
        <v>0</v>
      </c>
    </row>
    <row r="108" spans="2:10" s="137" customFormat="1" x14ac:dyDescent="0.3">
      <c r="B108" s="139">
        <v>356</v>
      </c>
      <c r="C108" s="152">
        <v>3293</v>
      </c>
      <c r="D108" s="98" t="s">
        <v>176</v>
      </c>
      <c r="E108" s="138">
        <v>110</v>
      </c>
      <c r="F108" s="95">
        <v>0</v>
      </c>
      <c r="G108" s="136">
        <v>272</v>
      </c>
      <c r="H108" s="136">
        <v>272</v>
      </c>
      <c r="I108" s="87">
        <f t="shared" si="10"/>
        <v>0</v>
      </c>
      <c r="J108" s="85">
        <f t="shared" si="11"/>
        <v>100</v>
      </c>
    </row>
    <row r="109" spans="2:10" s="137" customFormat="1" x14ac:dyDescent="0.3">
      <c r="B109" s="199"/>
      <c r="C109" s="200"/>
      <c r="D109" s="201"/>
      <c r="E109" s="202"/>
      <c r="F109" s="189"/>
      <c r="G109" s="203"/>
      <c r="H109" s="203"/>
      <c r="I109" s="190"/>
      <c r="J109" s="191"/>
    </row>
    <row r="110" spans="2:10" s="137" customFormat="1" x14ac:dyDescent="0.3">
      <c r="B110" s="140"/>
      <c r="C110" s="141"/>
      <c r="E110" s="153"/>
      <c r="F110" s="20"/>
      <c r="G110" s="105"/>
      <c r="H110" s="20"/>
      <c r="I110" s="143"/>
      <c r="J110" s="144"/>
    </row>
    <row r="111" spans="2:10" x14ac:dyDescent="0.3">
      <c r="B111" s="242" t="s">
        <v>187</v>
      </c>
      <c r="C111" s="243"/>
      <c r="D111" s="109" t="s">
        <v>188</v>
      </c>
      <c r="E111" s="110"/>
      <c r="F111" s="119"/>
      <c r="G111" s="120"/>
      <c r="H111" s="120"/>
      <c r="I111" s="112">
        <f t="shared" si="9"/>
        <v>0</v>
      </c>
      <c r="J111" s="85">
        <f t="shared" si="8"/>
        <v>0</v>
      </c>
    </row>
    <row r="112" spans="2:10" x14ac:dyDescent="0.3">
      <c r="B112" s="242" t="s">
        <v>195</v>
      </c>
      <c r="C112" s="243"/>
      <c r="D112" s="109" t="s">
        <v>199</v>
      </c>
      <c r="E112" s="110"/>
      <c r="F112" s="119"/>
      <c r="G112" s="111"/>
      <c r="H112" s="111"/>
      <c r="I112" s="112">
        <f t="shared" si="9"/>
        <v>0</v>
      </c>
      <c r="J112" s="85">
        <f t="shared" si="8"/>
        <v>0</v>
      </c>
    </row>
    <row r="113" spans="2:11" x14ac:dyDescent="0.3">
      <c r="B113" s="235" t="s">
        <v>200</v>
      </c>
      <c r="C113" s="246"/>
      <c r="D113" s="88" t="s">
        <v>201</v>
      </c>
      <c r="E113" s="121"/>
      <c r="F113" s="90">
        <f>SUM(F115:F116)</f>
        <v>25584.44</v>
      </c>
      <c r="G113" s="90">
        <f>SUM(G115:G116)</f>
        <v>20000</v>
      </c>
      <c r="H113" s="90">
        <f>SUM(H115:H116)</f>
        <v>0</v>
      </c>
      <c r="I113" s="112">
        <f t="shared" si="9"/>
        <v>0</v>
      </c>
      <c r="J113" s="85">
        <f t="shared" si="8"/>
        <v>0</v>
      </c>
    </row>
    <row r="114" spans="2:11" x14ac:dyDescent="0.3">
      <c r="B114" s="91" t="s">
        <v>156</v>
      </c>
      <c r="C114" s="91" t="s">
        <v>157</v>
      </c>
      <c r="D114" s="88"/>
      <c r="E114" s="89"/>
      <c r="F114" s="133"/>
      <c r="G114" s="90"/>
      <c r="H114" s="90"/>
      <c r="I114" s="87">
        <f t="shared" si="9"/>
        <v>0</v>
      </c>
      <c r="J114" s="85">
        <f t="shared" si="8"/>
        <v>0</v>
      </c>
    </row>
    <row r="115" spans="2:11" x14ac:dyDescent="0.3">
      <c r="B115" s="91">
        <v>3641</v>
      </c>
      <c r="C115" s="101">
        <v>4241</v>
      </c>
      <c r="D115" s="101" t="s">
        <v>201</v>
      </c>
      <c r="E115" s="113">
        <v>51034</v>
      </c>
      <c r="F115" s="102">
        <v>25465.62</v>
      </c>
      <c r="G115" s="102">
        <v>20000</v>
      </c>
      <c r="H115" s="102">
        <v>0</v>
      </c>
      <c r="I115" s="87">
        <f t="shared" si="9"/>
        <v>0</v>
      </c>
      <c r="J115" s="85">
        <f t="shared" si="8"/>
        <v>0</v>
      </c>
    </row>
    <row r="116" spans="2:11" x14ac:dyDescent="0.3">
      <c r="B116" s="101"/>
      <c r="C116" s="101">
        <v>4241</v>
      </c>
      <c r="D116" s="101" t="s">
        <v>201</v>
      </c>
      <c r="E116" s="113">
        <v>42034</v>
      </c>
      <c r="F116" s="102">
        <v>118.82</v>
      </c>
      <c r="G116" s="102">
        <v>0</v>
      </c>
      <c r="H116" s="102">
        <v>0</v>
      </c>
      <c r="I116" s="87">
        <f t="shared" si="9"/>
        <v>0</v>
      </c>
      <c r="J116" s="85">
        <f t="shared" ref="J116:J172" si="12">IFERROR(H116/G116*100,0)</f>
        <v>0</v>
      </c>
      <c r="K116" s="132"/>
    </row>
    <row r="117" spans="2:11" x14ac:dyDescent="0.3">
      <c r="D117" s="96"/>
      <c r="G117" s="105"/>
      <c r="I117" s="143"/>
      <c r="J117" s="144"/>
      <c r="K117" s="132"/>
    </row>
    <row r="118" spans="2:11" x14ac:dyDescent="0.3">
      <c r="B118" s="187"/>
      <c r="C118" s="187"/>
      <c r="D118" s="187"/>
      <c r="E118" s="188"/>
      <c r="F118" s="189"/>
      <c r="G118" s="189"/>
      <c r="H118" s="189"/>
      <c r="I118" s="190"/>
      <c r="J118" s="191"/>
      <c r="K118" s="132"/>
    </row>
    <row r="119" spans="2:11" x14ac:dyDescent="0.3">
      <c r="B119" s="242" t="s">
        <v>187</v>
      </c>
      <c r="C119" s="243"/>
      <c r="D119" s="179" t="s">
        <v>188</v>
      </c>
      <c r="E119" s="110"/>
      <c r="F119" s="177">
        <v>0</v>
      </c>
      <c r="G119" s="177">
        <v>0</v>
      </c>
      <c r="H119" s="177">
        <v>0</v>
      </c>
      <c r="I119" s="112">
        <f t="shared" ref="I119:I127" si="13">IFERROR((H119/F119)*100,0)</f>
        <v>0</v>
      </c>
      <c r="J119" s="85">
        <f t="shared" ref="J119:J127" si="14">IFERROR(H119/G119*100,0)</f>
        <v>0</v>
      </c>
    </row>
    <row r="120" spans="2:11" x14ac:dyDescent="0.3">
      <c r="B120" s="235" t="s">
        <v>152</v>
      </c>
      <c r="C120" s="236"/>
      <c r="D120" s="88" t="s">
        <v>153</v>
      </c>
      <c r="E120" s="110"/>
      <c r="F120" s="133"/>
      <c r="G120" s="111"/>
      <c r="H120" s="111"/>
      <c r="I120" s="87">
        <f t="shared" si="13"/>
        <v>0</v>
      </c>
      <c r="J120" s="85">
        <f t="shared" si="14"/>
        <v>0</v>
      </c>
    </row>
    <row r="121" spans="2:11" x14ac:dyDescent="0.3">
      <c r="B121" s="235" t="s">
        <v>241</v>
      </c>
      <c r="C121" s="236"/>
      <c r="D121" s="88" t="s">
        <v>242</v>
      </c>
      <c r="E121" s="110"/>
      <c r="F121" s="120">
        <f>SUM(F123:F128)</f>
        <v>40401.599999999991</v>
      </c>
      <c r="G121" s="120">
        <f t="shared" ref="G121:H121" si="15">SUM(G123:G128)</f>
        <v>38478.800000000003</v>
      </c>
      <c r="H121" s="120">
        <f t="shared" si="15"/>
        <v>21952.129999999997</v>
      </c>
      <c r="I121" s="87">
        <f t="shared" si="13"/>
        <v>54.334803572135762</v>
      </c>
      <c r="J121" s="85">
        <f t="shared" si="14"/>
        <v>57.049933989625444</v>
      </c>
    </row>
    <row r="122" spans="2:11" x14ac:dyDescent="0.3">
      <c r="B122" s="91" t="s">
        <v>156</v>
      </c>
      <c r="C122" s="91" t="s">
        <v>157</v>
      </c>
      <c r="D122" s="88"/>
      <c r="E122" s="89"/>
      <c r="F122" s="133"/>
      <c r="G122" s="90"/>
      <c r="H122" s="90"/>
      <c r="I122" s="87">
        <f t="shared" si="13"/>
        <v>0</v>
      </c>
      <c r="J122" s="85">
        <f t="shared" si="14"/>
        <v>0</v>
      </c>
    </row>
    <row r="123" spans="2:11" x14ac:dyDescent="0.3">
      <c r="B123" s="210">
        <v>3691</v>
      </c>
      <c r="C123" s="162">
        <v>3111</v>
      </c>
      <c r="D123" s="192" t="s">
        <v>183</v>
      </c>
      <c r="E123" s="163">
        <v>53</v>
      </c>
      <c r="F123" s="164">
        <v>33736.269999999997</v>
      </c>
      <c r="G123" s="165">
        <v>31883</v>
      </c>
      <c r="H123" s="165">
        <v>18034.919999999998</v>
      </c>
      <c r="I123" s="87">
        <f t="shared" si="13"/>
        <v>53.45854772919472</v>
      </c>
      <c r="J123" s="85">
        <f t="shared" si="14"/>
        <v>56.565944233604107</v>
      </c>
    </row>
    <row r="124" spans="2:11" s="96" customFormat="1" x14ac:dyDescent="0.3">
      <c r="B124" s="208">
        <v>3703</v>
      </c>
      <c r="C124" s="113">
        <v>3121</v>
      </c>
      <c r="D124" s="101" t="s">
        <v>184</v>
      </c>
      <c r="E124" s="115">
        <v>53</v>
      </c>
      <c r="F124" s="164">
        <v>1100</v>
      </c>
      <c r="G124" s="165">
        <v>1300</v>
      </c>
      <c r="H124" s="165">
        <v>941.44</v>
      </c>
      <c r="I124" s="87">
        <f t="shared" si="13"/>
        <v>85.585454545454553</v>
      </c>
      <c r="J124" s="85">
        <f t="shared" si="14"/>
        <v>72.418461538461543</v>
      </c>
    </row>
    <row r="125" spans="2:11" s="96" customFormat="1" x14ac:dyDescent="0.3">
      <c r="B125" s="208">
        <v>3711</v>
      </c>
      <c r="C125" s="113">
        <v>3132</v>
      </c>
      <c r="D125" s="101" t="s">
        <v>185</v>
      </c>
      <c r="E125" s="115">
        <v>53</v>
      </c>
      <c r="F125" s="164">
        <v>5562.13</v>
      </c>
      <c r="G125" s="165">
        <v>5195.8</v>
      </c>
      <c r="H125" s="165">
        <v>2975.77</v>
      </c>
      <c r="I125" s="87">
        <f t="shared" si="13"/>
        <v>53.500547452145128</v>
      </c>
      <c r="J125" s="85">
        <f t="shared" si="14"/>
        <v>57.272604796181525</v>
      </c>
    </row>
    <row r="126" spans="2:11" s="96" customFormat="1" x14ac:dyDescent="0.3">
      <c r="B126" s="208">
        <v>373</v>
      </c>
      <c r="C126" s="113">
        <v>3212</v>
      </c>
      <c r="D126" s="101" t="s">
        <v>209</v>
      </c>
      <c r="E126" s="115">
        <v>53</v>
      </c>
      <c r="F126" s="95">
        <v>3.2</v>
      </c>
      <c r="G126" s="165">
        <v>100</v>
      </c>
      <c r="H126" s="165">
        <v>0</v>
      </c>
      <c r="I126" s="87">
        <f t="shared" si="13"/>
        <v>0</v>
      </c>
      <c r="J126" s="85">
        <f t="shared" si="14"/>
        <v>0</v>
      </c>
    </row>
    <row r="127" spans="2:11" s="96" customFormat="1" x14ac:dyDescent="0.3">
      <c r="B127" s="101"/>
      <c r="C127" s="113"/>
      <c r="D127" s="101"/>
      <c r="E127" s="115"/>
      <c r="F127" s="95"/>
      <c r="G127" s="102"/>
      <c r="H127" s="116"/>
      <c r="I127" s="87">
        <f t="shared" si="13"/>
        <v>0</v>
      </c>
      <c r="J127" s="85">
        <f t="shared" si="14"/>
        <v>0</v>
      </c>
    </row>
    <row r="128" spans="2:11" s="96" customFormat="1" x14ac:dyDescent="0.3">
      <c r="B128" s="101"/>
      <c r="C128" s="113"/>
      <c r="D128" s="161"/>
      <c r="E128" s="115"/>
      <c r="F128" s="102"/>
      <c r="G128" s="102"/>
      <c r="H128" s="116"/>
      <c r="I128" s="87">
        <f t="shared" ref="I128" si="16">IFERROR((H128/F128)*100,0)</f>
        <v>0</v>
      </c>
      <c r="J128" s="85">
        <f t="shared" ref="J128" si="17">IFERROR(H128/G128*100,0)</f>
        <v>0</v>
      </c>
    </row>
    <row r="129" spans="2:11" x14ac:dyDescent="0.3">
      <c r="D129" s="96"/>
      <c r="G129" s="105"/>
      <c r="I129" s="143"/>
      <c r="J129" s="144"/>
      <c r="K129" s="132"/>
    </row>
    <row r="130" spans="2:11" x14ac:dyDescent="0.3">
      <c r="B130" s="242" t="s">
        <v>187</v>
      </c>
      <c r="C130" s="243"/>
      <c r="D130" s="109" t="s">
        <v>188</v>
      </c>
      <c r="E130" s="110"/>
      <c r="F130" s="111"/>
      <c r="G130" s="120"/>
      <c r="H130" s="120"/>
      <c r="I130" s="112">
        <f t="shared" si="9"/>
        <v>0</v>
      </c>
      <c r="J130" s="85">
        <f t="shared" si="12"/>
        <v>0</v>
      </c>
    </row>
    <row r="131" spans="2:11" x14ac:dyDescent="0.3">
      <c r="B131" s="242" t="s">
        <v>152</v>
      </c>
      <c r="C131" s="243"/>
      <c r="D131" s="109" t="s">
        <v>199</v>
      </c>
      <c r="E131" s="110"/>
      <c r="F131" s="133"/>
      <c r="G131" s="111"/>
      <c r="H131" s="111"/>
      <c r="I131" s="87">
        <f t="shared" si="9"/>
        <v>0</v>
      </c>
      <c r="J131" s="85">
        <f t="shared" si="12"/>
        <v>0</v>
      </c>
    </row>
    <row r="132" spans="2:11" x14ac:dyDescent="0.3">
      <c r="B132" s="235" t="s">
        <v>202</v>
      </c>
      <c r="C132" s="236"/>
      <c r="D132" s="88" t="s">
        <v>203</v>
      </c>
      <c r="E132" s="110"/>
      <c r="F132" s="90">
        <f>SUM(F135:F136)</f>
        <v>88296.53</v>
      </c>
      <c r="G132" s="90">
        <f t="shared" ref="G132:H132" si="18">SUM(G135:G136)</f>
        <v>54386.36</v>
      </c>
      <c r="H132" s="90">
        <f t="shared" si="18"/>
        <v>44443.89</v>
      </c>
      <c r="I132" s="87">
        <f t="shared" si="9"/>
        <v>50.334809306775711</v>
      </c>
      <c r="J132" s="85">
        <f t="shared" si="12"/>
        <v>81.718816997497171</v>
      </c>
    </row>
    <row r="133" spans="2:11" x14ac:dyDescent="0.3">
      <c r="B133" s="91" t="s">
        <v>156</v>
      </c>
      <c r="C133" s="91" t="s">
        <v>157</v>
      </c>
      <c r="D133" s="88"/>
      <c r="E133" s="89"/>
      <c r="F133" s="133"/>
      <c r="G133" s="90"/>
      <c r="H133" s="90"/>
      <c r="I133" s="87">
        <f t="shared" si="9"/>
        <v>0</v>
      </c>
      <c r="J133" s="85">
        <f t="shared" si="12"/>
        <v>0</v>
      </c>
    </row>
    <row r="134" spans="2:11" x14ac:dyDescent="0.3">
      <c r="B134" s="91"/>
      <c r="C134" s="91"/>
      <c r="D134" s="88"/>
      <c r="E134" s="89"/>
      <c r="F134" s="133"/>
      <c r="G134" s="90"/>
      <c r="H134" s="90"/>
      <c r="I134" s="87"/>
      <c r="J134" s="85"/>
    </row>
    <row r="135" spans="2:11" x14ac:dyDescent="0.3">
      <c r="B135" s="101">
        <v>378</v>
      </c>
      <c r="C135" s="101">
        <v>3222</v>
      </c>
      <c r="D135" s="101" t="s">
        <v>204</v>
      </c>
      <c r="E135" s="113">
        <v>510391</v>
      </c>
      <c r="F135" s="95">
        <v>88296.53</v>
      </c>
      <c r="G135" s="102">
        <v>54386.36</v>
      </c>
      <c r="H135" s="102">
        <v>44443.89</v>
      </c>
      <c r="I135" s="87">
        <f t="shared" si="9"/>
        <v>50.334809306775711</v>
      </c>
      <c r="J135" s="85">
        <f t="shared" si="12"/>
        <v>81.718816997497171</v>
      </c>
      <c r="K135" s="132"/>
    </row>
    <row r="136" spans="2:11" x14ac:dyDescent="0.3">
      <c r="B136" s="166"/>
      <c r="C136" s="166"/>
      <c r="D136" s="167"/>
      <c r="E136" s="168"/>
      <c r="F136" s="169"/>
      <c r="G136" s="169"/>
      <c r="H136" s="169"/>
      <c r="I136" s="87">
        <f t="shared" ref="I136" si="19">IFERROR((H136/F136)*100,0)</f>
        <v>0</v>
      </c>
      <c r="J136" s="85">
        <f t="shared" ref="J136" si="20">IFERROR(H136/G136*100,0)</f>
        <v>0</v>
      </c>
      <c r="K136" s="132"/>
    </row>
    <row r="137" spans="2:11" x14ac:dyDescent="0.3">
      <c r="D137" s="96"/>
      <c r="G137" s="105"/>
      <c r="I137" s="143"/>
      <c r="J137" s="144"/>
      <c r="K137" s="132"/>
    </row>
    <row r="138" spans="2:11" x14ac:dyDescent="0.3">
      <c r="B138" s="242" t="s">
        <v>187</v>
      </c>
      <c r="C138" s="243"/>
      <c r="D138" s="109" t="s">
        <v>188</v>
      </c>
      <c r="E138" s="110"/>
      <c r="F138" s="120" t="s">
        <v>205</v>
      </c>
      <c r="G138" s="120"/>
      <c r="H138" s="120"/>
      <c r="I138" s="112">
        <f t="shared" si="9"/>
        <v>0</v>
      </c>
      <c r="J138" s="85">
        <f t="shared" si="12"/>
        <v>0</v>
      </c>
    </row>
    <row r="139" spans="2:11" x14ac:dyDescent="0.3">
      <c r="B139" s="242" t="s">
        <v>152</v>
      </c>
      <c r="C139" s="243"/>
      <c r="D139" s="109" t="s">
        <v>199</v>
      </c>
      <c r="E139" s="110"/>
      <c r="F139" s="111"/>
      <c r="G139" s="111"/>
      <c r="H139" s="111"/>
      <c r="I139" s="112">
        <f t="shared" si="9"/>
        <v>0</v>
      </c>
      <c r="J139" s="85">
        <f t="shared" si="12"/>
        <v>0</v>
      </c>
    </row>
    <row r="140" spans="2:11" x14ac:dyDescent="0.3">
      <c r="B140" s="235" t="s">
        <v>206</v>
      </c>
      <c r="C140" s="236"/>
      <c r="D140" s="88" t="s">
        <v>207</v>
      </c>
      <c r="E140" s="110"/>
      <c r="F140" s="90">
        <f>F142</f>
        <v>895.5</v>
      </c>
      <c r="G140" s="90">
        <f>G142</f>
        <v>830</v>
      </c>
      <c r="H140" s="90">
        <f>H142</f>
        <v>830</v>
      </c>
      <c r="I140" s="112">
        <f t="shared" si="9"/>
        <v>92.685650474595192</v>
      </c>
      <c r="J140" s="85">
        <f t="shared" si="12"/>
        <v>100</v>
      </c>
    </row>
    <row r="141" spans="2:11" x14ac:dyDescent="0.3">
      <c r="B141" s="91" t="s">
        <v>156</v>
      </c>
      <c r="C141" s="91" t="s">
        <v>157</v>
      </c>
      <c r="D141" s="88"/>
      <c r="E141" s="89"/>
      <c r="F141" s="133"/>
      <c r="G141" s="90"/>
      <c r="H141" s="90"/>
      <c r="I141" s="112">
        <f t="shared" si="9"/>
        <v>0</v>
      </c>
      <c r="J141" s="85">
        <f t="shared" si="12"/>
        <v>0</v>
      </c>
    </row>
    <row r="142" spans="2:11" x14ac:dyDescent="0.3">
      <c r="B142" s="101">
        <v>380</v>
      </c>
      <c r="C142" s="101">
        <v>3812</v>
      </c>
      <c r="D142" s="101" t="s">
        <v>208</v>
      </c>
      <c r="E142" s="113">
        <v>511903</v>
      </c>
      <c r="F142" s="95">
        <v>895.5</v>
      </c>
      <c r="G142" s="102">
        <v>830</v>
      </c>
      <c r="H142" s="102">
        <v>830</v>
      </c>
      <c r="I142" s="112">
        <f t="shared" si="9"/>
        <v>92.685650474595192</v>
      </c>
      <c r="J142" s="85">
        <f t="shared" si="12"/>
        <v>100</v>
      </c>
      <c r="K142" s="132"/>
    </row>
    <row r="143" spans="2:11" x14ac:dyDescent="0.3">
      <c r="B143" s="187"/>
      <c r="C143" s="187"/>
      <c r="D143" s="187"/>
      <c r="E143" s="188"/>
      <c r="F143" s="189"/>
      <c r="G143" s="189"/>
      <c r="H143" s="189"/>
      <c r="I143" s="190"/>
      <c r="J143" s="191"/>
      <c r="K143" s="132"/>
    </row>
    <row r="144" spans="2:11" x14ac:dyDescent="0.3">
      <c r="B144" s="212" t="s">
        <v>187</v>
      </c>
      <c r="C144" s="212"/>
      <c r="D144" s="205" t="s">
        <v>188</v>
      </c>
      <c r="E144" s="110"/>
      <c r="F144" s="110" t="s">
        <v>205</v>
      </c>
      <c r="G144" s="111"/>
      <c r="H144" s="206"/>
      <c r="I144" s="211">
        <f t="shared" ref="I144:I148" si="21">IFERROR((H144/F144)*100,0)</f>
        <v>0</v>
      </c>
      <c r="J144" s="85">
        <f t="shared" ref="J144:J148" si="22">IFERROR(H144/G144*100,0)</f>
        <v>0</v>
      </c>
      <c r="K144" s="132"/>
    </row>
    <row r="145" spans="2:11" x14ac:dyDescent="0.3">
      <c r="B145" s="235" t="s">
        <v>152</v>
      </c>
      <c r="C145" s="246"/>
      <c r="D145" s="205" t="s">
        <v>199</v>
      </c>
      <c r="E145" s="110"/>
      <c r="F145" s="197"/>
      <c r="G145" s="197"/>
      <c r="H145" s="197"/>
      <c r="I145" s="112">
        <f t="shared" si="21"/>
        <v>0</v>
      </c>
      <c r="J145" s="85">
        <f t="shared" si="22"/>
        <v>0</v>
      </c>
      <c r="K145" s="132"/>
    </row>
    <row r="146" spans="2:11" x14ac:dyDescent="0.3">
      <c r="B146" s="235" t="s">
        <v>267</v>
      </c>
      <c r="C146" s="246"/>
      <c r="D146" s="205" t="s">
        <v>268</v>
      </c>
      <c r="E146" s="110"/>
      <c r="F146" s="197">
        <f>SUM(F148:F150)</f>
        <v>714.39</v>
      </c>
      <c r="G146" s="197">
        <f>SUM(G148:G150)</f>
        <v>41.2</v>
      </c>
      <c r="H146" s="197">
        <f>H148</f>
        <v>41.2</v>
      </c>
      <c r="I146" s="112">
        <f t="shared" si="21"/>
        <v>5.7671579949327398</v>
      </c>
      <c r="J146" s="85">
        <f t="shared" si="22"/>
        <v>100</v>
      </c>
      <c r="K146" s="132"/>
    </row>
    <row r="147" spans="2:11" x14ac:dyDescent="0.3">
      <c r="B147" s="204" t="s">
        <v>156</v>
      </c>
      <c r="C147" s="154" t="s">
        <v>157</v>
      </c>
      <c r="D147" s="207"/>
      <c r="E147" s="110"/>
      <c r="F147" s="120"/>
      <c r="G147" s="120"/>
      <c r="H147" s="120"/>
      <c r="I147" s="112">
        <f t="shared" si="21"/>
        <v>0</v>
      </c>
      <c r="J147" s="85">
        <f t="shared" si="22"/>
        <v>0</v>
      </c>
      <c r="K147" s="132"/>
    </row>
    <row r="148" spans="2:11" x14ac:dyDescent="0.3">
      <c r="B148" s="101">
        <v>4091</v>
      </c>
      <c r="C148" s="101">
        <v>3235</v>
      </c>
      <c r="D148" s="101" t="s">
        <v>269</v>
      </c>
      <c r="E148" s="115">
        <v>110</v>
      </c>
      <c r="F148" s="95">
        <v>44.8</v>
      </c>
      <c r="G148" s="102">
        <v>11.2</v>
      </c>
      <c r="H148" s="102">
        <v>41.2</v>
      </c>
      <c r="I148" s="87">
        <f t="shared" si="21"/>
        <v>91.964285714285737</v>
      </c>
      <c r="J148" s="85">
        <f t="shared" si="22"/>
        <v>367.85714285714295</v>
      </c>
      <c r="K148" s="132"/>
    </row>
    <row r="149" spans="2:11" x14ac:dyDescent="0.3">
      <c r="B149" s="101">
        <v>4101</v>
      </c>
      <c r="C149" s="101">
        <v>3235</v>
      </c>
      <c r="D149" s="101" t="s">
        <v>270</v>
      </c>
      <c r="E149" s="115">
        <v>110</v>
      </c>
      <c r="F149" s="95">
        <v>0</v>
      </c>
      <c r="G149" s="102">
        <v>30</v>
      </c>
      <c r="H149" s="102">
        <v>0</v>
      </c>
      <c r="I149" s="87">
        <v>0</v>
      </c>
      <c r="J149" s="85">
        <v>0</v>
      </c>
      <c r="K149" s="132"/>
    </row>
    <row r="150" spans="2:11" x14ac:dyDescent="0.3">
      <c r="B150" s="101"/>
      <c r="C150" s="101">
        <v>3299</v>
      </c>
      <c r="D150" s="101" t="s">
        <v>283</v>
      </c>
      <c r="E150" s="115">
        <v>110</v>
      </c>
      <c r="F150" s="95">
        <v>669.59</v>
      </c>
      <c r="G150" s="102">
        <v>0</v>
      </c>
      <c r="H150" s="102">
        <v>0</v>
      </c>
      <c r="I150" s="87">
        <f t="shared" si="9"/>
        <v>0</v>
      </c>
      <c r="J150" s="85">
        <f t="shared" si="12"/>
        <v>0</v>
      </c>
      <c r="K150" s="132"/>
    </row>
    <row r="151" spans="2:11" x14ac:dyDescent="0.3">
      <c r="F151" s="95"/>
      <c r="G151" s="132"/>
      <c r="I151" s="132"/>
      <c r="J151" s="122"/>
      <c r="K151" s="132"/>
    </row>
    <row r="152" spans="2:11" x14ac:dyDescent="0.3">
      <c r="B152" s="242" t="s">
        <v>211</v>
      </c>
      <c r="C152" s="243"/>
      <c r="D152" s="179" t="s">
        <v>212</v>
      </c>
      <c r="E152" s="110"/>
      <c r="F152" s="133"/>
      <c r="G152" s="111"/>
      <c r="H152" s="111"/>
      <c r="I152" s="112">
        <f t="shared" ref="I152:I190" si="23">IFERROR((H152/F152)*100,0)</f>
        <v>0</v>
      </c>
      <c r="J152" s="85">
        <f t="shared" si="12"/>
        <v>0</v>
      </c>
      <c r="K152" s="132"/>
    </row>
    <row r="153" spans="2:11" x14ac:dyDescent="0.3">
      <c r="B153" s="242" t="s">
        <v>152</v>
      </c>
      <c r="C153" s="243"/>
      <c r="D153" s="109" t="s">
        <v>153</v>
      </c>
      <c r="E153" s="110"/>
      <c r="F153" s="176">
        <f>SUM(F155:F157)</f>
        <v>24904.949999999997</v>
      </c>
      <c r="G153" s="176">
        <f>SUM(G155:G157)</f>
        <v>12302.87</v>
      </c>
      <c r="H153" s="176">
        <f>SUM(H155:H157)</f>
        <v>9658.4599999999991</v>
      </c>
      <c r="I153" s="87">
        <f t="shared" si="23"/>
        <v>38.781286451087034</v>
      </c>
      <c r="J153" s="85">
        <f t="shared" si="12"/>
        <v>78.505747033009357</v>
      </c>
      <c r="K153" s="132"/>
    </row>
    <row r="154" spans="2:11" x14ac:dyDescent="0.3">
      <c r="B154" s="150" t="s">
        <v>278</v>
      </c>
      <c r="C154" s="154"/>
      <c r="D154" s="155"/>
      <c r="E154" s="121"/>
      <c r="F154" s="120"/>
      <c r="G154" s="111"/>
      <c r="H154" s="111"/>
      <c r="I154" s="87">
        <f t="shared" si="23"/>
        <v>0</v>
      </c>
      <c r="J154" s="85">
        <f t="shared" si="12"/>
        <v>0</v>
      </c>
      <c r="K154" s="132"/>
    </row>
    <row r="155" spans="2:11" x14ac:dyDescent="0.3">
      <c r="B155" s="170">
        <v>4311</v>
      </c>
      <c r="C155" s="170">
        <v>3299</v>
      </c>
      <c r="D155" s="180" t="s">
        <v>192</v>
      </c>
      <c r="E155" s="171">
        <v>42034</v>
      </c>
      <c r="F155" s="172">
        <v>7795.54</v>
      </c>
      <c r="G155" s="173">
        <v>12302.87</v>
      </c>
      <c r="H155" s="173">
        <v>9658.4599999999991</v>
      </c>
      <c r="I155" s="87">
        <f t="shared" si="23"/>
        <v>123.89725407091747</v>
      </c>
      <c r="J155" s="85">
        <f t="shared" si="12"/>
        <v>78.505747033009357</v>
      </c>
      <c r="K155" s="132"/>
    </row>
    <row r="156" spans="2:11" x14ac:dyDescent="0.3">
      <c r="B156" s="159"/>
      <c r="C156" s="159">
        <v>3299</v>
      </c>
      <c r="D156" s="159" t="s">
        <v>285</v>
      </c>
      <c r="E156" s="115">
        <v>42034</v>
      </c>
      <c r="F156" s="174">
        <v>15395.15</v>
      </c>
      <c r="G156" s="175">
        <v>0</v>
      </c>
      <c r="H156" s="175">
        <v>0</v>
      </c>
      <c r="I156" s="87">
        <f t="shared" si="23"/>
        <v>0</v>
      </c>
      <c r="J156" s="85">
        <f t="shared" si="12"/>
        <v>0</v>
      </c>
      <c r="K156" s="132"/>
    </row>
    <row r="157" spans="2:11" x14ac:dyDescent="0.3">
      <c r="B157" s="159"/>
      <c r="C157" s="159">
        <v>3299</v>
      </c>
      <c r="D157" s="159" t="s">
        <v>286</v>
      </c>
      <c r="E157" s="115">
        <v>42034</v>
      </c>
      <c r="F157" s="174">
        <v>1714.26</v>
      </c>
      <c r="G157" s="175">
        <v>0</v>
      </c>
      <c r="H157" s="175">
        <v>0</v>
      </c>
      <c r="I157" s="87">
        <f t="shared" si="23"/>
        <v>0</v>
      </c>
      <c r="J157" s="85">
        <f t="shared" si="12"/>
        <v>0</v>
      </c>
      <c r="K157" s="132"/>
    </row>
    <row r="158" spans="2:11" x14ac:dyDescent="0.3">
      <c r="F158" s="95"/>
      <c r="G158" s="132"/>
      <c r="I158" s="132"/>
      <c r="J158" s="122"/>
      <c r="K158" s="132"/>
    </row>
    <row r="159" spans="2:11" x14ac:dyDescent="0.3">
      <c r="B159" s="242" t="s">
        <v>211</v>
      </c>
      <c r="C159" s="243"/>
      <c r="D159" s="109" t="s">
        <v>212</v>
      </c>
      <c r="E159" s="110"/>
      <c r="F159" s="111"/>
      <c r="G159" s="111"/>
      <c r="H159" s="111"/>
      <c r="I159" s="112">
        <f t="shared" si="23"/>
        <v>0</v>
      </c>
      <c r="J159" s="85">
        <f t="shared" si="12"/>
        <v>0</v>
      </c>
      <c r="K159" s="132"/>
    </row>
    <row r="160" spans="2:11" x14ac:dyDescent="0.3">
      <c r="B160" s="242" t="s">
        <v>152</v>
      </c>
      <c r="C160" s="243"/>
      <c r="D160" s="109" t="s">
        <v>153</v>
      </c>
      <c r="E160" s="110"/>
      <c r="F160" s="111"/>
      <c r="G160" s="111"/>
      <c r="H160" s="111"/>
      <c r="I160" s="112">
        <f>IFERROR((H160/F160)*100,0)</f>
        <v>0</v>
      </c>
      <c r="J160" s="85">
        <f t="shared" si="12"/>
        <v>0</v>
      </c>
      <c r="K160" s="132"/>
    </row>
    <row r="161" spans="2:11" x14ac:dyDescent="0.3">
      <c r="B161" s="150" t="s">
        <v>279</v>
      </c>
      <c r="C161" s="151"/>
      <c r="D161" s="109" t="s">
        <v>284</v>
      </c>
      <c r="E161" s="156"/>
      <c r="F161" s="90">
        <f>SUM(F162:F163)</f>
        <v>8250</v>
      </c>
      <c r="G161" s="90">
        <v>75697.34</v>
      </c>
      <c r="H161" s="90">
        <f>SUM(H162:H163)</f>
        <v>0</v>
      </c>
      <c r="I161" s="112">
        <f>IFERROR((H161/F161)*100,0)</f>
        <v>0</v>
      </c>
      <c r="J161" s="85">
        <f t="shared" si="12"/>
        <v>0</v>
      </c>
      <c r="K161" s="132"/>
    </row>
    <row r="162" spans="2:11" x14ac:dyDescent="0.3">
      <c r="B162" s="101" t="s">
        <v>280</v>
      </c>
      <c r="C162" s="101">
        <v>4264</v>
      </c>
      <c r="D162" s="134" t="s">
        <v>243</v>
      </c>
      <c r="E162" s="115">
        <v>42034</v>
      </c>
      <c r="F162" s="95">
        <v>8250</v>
      </c>
      <c r="G162" s="102">
        <v>75697.34</v>
      </c>
      <c r="H162" s="102">
        <v>0</v>
      </c>
      <c r="I162" s="87">
        <f t="shared" si="23"/>
        <v>0</v>
      </c>
      <c r="J162" s="85">
        <f t="shared" si="12"/>
        <v>0</v>
      </c>
      <c r="K162" s="132"/>
    </row>
    <row r="163" spans="2:11" x14ac:dyDescent="0.3">
      <c r="B163" s="101"/>
      <c r="C163" s="101"/>
      <c r="D163" s="101"/>
      <c r="E163" s="115"/>
      <c r="F163" s="95"/>
      <c r="G163" s="102"/>
      <c r="H163" s="102"/>
      <c r="I163" s="87">
        <f t="shared" si="23"/>
        <v>0</v>
      </c>
      <c r="J163" s="85">
        <f t="shared" si="12"/>
        <v>0</v>
      </c>
      <c r="K163" s="132"/>
    </row>
    <row r="164" spans="2:11" x14ac:dyDescent="0.3">
      <c r="F164" s="106"/>
      <c r="G164" s="132"/>
      <c r="I164" s="132"/>
      <c r="J164" s="122"/>
      <c r="K164" s="132"/>
    </row>
    <row r="165" spans="2:11" x14ac:dyDescent="0.3">
      <c r="B165" s="242" t="s">
        <v>211</v>
      </c>
      <c r="C165" s="243"/>
      <c r="D165" s="109" t="s">
        <v>212</v>
      </c>
      <c r="E165" s="110"/>
      <c r="F165" s="178"/>
      <c r="G165" s="178"/>
      <c r="H165" s="178"/>
      <c r="I165" s="112">
        <f t="shared" si="23"/>
        <v>0</v>
      </c>
      <c r="J165" s="85">
        <f t="shared" si="12"/>
        <v>0</v>
      </c>
      <c r="K165" s="132"/>
    </row>
    <row r="166" spans="2:11" x14ac:dyDescent="0.3">
      <c r="B166" s="242" t="s">
        <v>152</v>
      </c>
      <c r="C166" s="243"/>
      <c r="D166" s="109" t="s">
        <v>153</v>
      </c>
      <c r="E166" s="110"/>
      <c r="F166" s="119"/>
      <c r="G166" s="120"/>
      <c r="H166" s="120"/>
      <c r="I166" s="112">
        <f t="shared" si="23"/>
        <v>0</v>
      </c>
      <c r="J166" s="85">
        <f t="shared" si="12"/>
        <v>0</v>
      </c>
      <c r="K166" s="132"/>
    </row>
    <row r="167" spans="2:11" x14ac:dyDescent="0.3">
      <c r="B167" s="150" t="s">
        <v>213</v>
      </c>
      <c r="C167" s="151"/>
      <c r="D167" s="109" t="s">
        <v>214</v>
      </c>
      <c r="E167" s="110"/>
      <c r="F167" s="120">
        <f>SUM(F168,F175,F178,F183)</f>
        <v>22508.329999999998</v>
      </c>
      <c r="G167" s="120">
        <f>SUM(G168,G175,G178,G183)</f>
        <v>30889.609999999997</v>
      </c>
      <c r="H167" s="120">
        <f>SUM(H168,H175,H178,H183)</f>
        <v>25068.18</v>
      </c>
      <c r="I167" s="112">
        <f t="shared" si="23"/>
        <v>111.37290061057396</v>
      </c>
      <c r="J167" s="85">
        <f t="shared" si="12"/>
        <v>81.154083848905827</v>
      </c>
      <c r="K167" s="132"/>
    </row>
    <row r="168" spans="2:11" s="186" customFormat="1" x14ac:dyDescent="0.3">
      <c r="B168" s="181">
        <v>421</v>
      </c>
      <c r="C168" s="181">
        <v>3111</v>
      </c>
      <c r="D168" s="181" t="s">
        <v>183</v>
      </c>
      <c r="E168" s="182"/>
      <c r="F168" s="183">
        <f>SUM(F169:F174)</f>
        <v>16952.079999999998</v>
      </c>
      <c r="G168" s="183">
        <f>SUM(G169:G174)</f>
        <v>23719.55</v>
      </c>
      <c r="H168" s="183">
        <f>SUM(H169:H174)</f>
        <v>20286.05</v>
      </c>
      <c r="I168" s="112">
        <f t="shared" si="23"/>
        <v>119.66702611125007</v>
      </c>
      <c r="J168" s="184">
        <f t="shared" si="12"/>
        <v>85.524598906808933</v>
      </c>
      <c r="K168" s="185"/>
    </row>
    <row r="169" spans="2:11" x14ac:dyDescent="0.3">
      <c r="B169" s="101">
        <v>4212</v>
      </c>
      <c r="C169" s="101">
        <v>3111</v>
      </c>
      <c r="D169" s="101" t="s">
        <v>271</v>
      </c>
      <c r="E169" s="115">
        <v>110</v>
      </c>
      <c r="F169" s="95">
        <v>3163.26</v>
      </c>
      <c r="G169" s="102">
        <v>6375</v>
      </c>
      <c r="H169" s="102">
        <v>6375</v>
      </c>
      <c r="I169" s="87">
        <f t="shared" si="23"/>
        <v>201.53259611919347</v>
      </c>
      <c r="J169" s="85">
        <f t="shared" si="12"/>
        <v>100</v>
      </c>
      <c r="K169" s="132"/>
    </row>
    <row r="170" spans="2:11" x14ac:dyDescent="0.3">
      <c r="B170" s="101"/>
      <c r="C170" s="101">
        <v>3111</v>
      </c>
      <c r="D170" s="101" t="s">
        <v>289</v>
      </c>
      <c r="E170" s="115">
        <v>12154</v>
      </c>
      <c r="F170" s="95">
        <v>5260.2</v>
      </c>
      <c r="G170" s="102">
        <v>0</v>
      </c>
      <c r="H170" s="102">
        <v>0</v>
      </c>
      <c r="I170" s="87">
        <v>0</v>
      </c>
      <c r="J170" s="85">
        <v>0</v>
      </c>
      <c r="K170" s="132"/>
    </row>
    <row r="171" spans="2:11" x14ac:dyDescent="0.3">
      <c r="B171" s="101"/>
      <c r="C171" s="101">
        <v>3111</v>
      </c>
      <c r="D171" s="101" t="s">
        <v>288</v>
      </c>
      <c r="E171" s="115">
        <v>110</v>
      </c>
      <c r="F171" s="95">
        <v>7560</v>
      </c>
      <c r="G171" s="102">
        <v>0</v>
      </c>
      <c r="H171" s="102">
        <v>0</v>
      </c>
      <c r="I171" s="87">
        <v>0</v>
      </c>
      <c r="J171" s="85">
        <v>0</v>
      </c>
      <c r="K171" s="132"/>
    </row>
    <row r="172" spans="2:11" x14ac:dyDescent="0.3">
      <c r="B172" s="101">
        <v>4213</v>
      </c>
      <c r="C172" s="101">
        <v>3111</v>
      </c>
      <c r="D172" s="101" t="s">
        <v>272</v>
      </c>
      <c r="E172" s="115">
        <v>190062</v>
      </c>
      <c r="F172" s="95">
        <v>0</v>
      </c>
      <c r="G172" s="102">
        <v>3433.5</v>
      </c>
      <c r="H172" s="102">
        <v>0</v>
      </c>
      <c r="I172" s="87">
        <f t="shared" si="23"/>
        <v>0</v>
      </c>
      <c r="J172" s="85">
        <f t="shared" si="12"/>
        <v>0</v>
      </c>
      <c r="K172" s="132"/>
    </row>
    <row r="173" spans="2:11" x14ac:dyDescent="0.3">
      <c r="B173" s="101"/>
      <c r="C173" s="101">
        <v>3111</v>
      </c>
      <c r="D173" s="101" t="s">
        <v>287</v>
      </c>
      <c r="E173" s="115">
        <v>540099</v>
      </c>
      <c r="F173" s="95">
        <v>968.62</v>
      </c>
      <c r="G173" s="102">
        <v>0</v>
      </c>
      <c r="H173" s="102">
        <v>0</v>
      </c>
      <c r="I173" s="87">
        <v>0</v>
      </c>
      <c r="J173" s="85">
        <v>0</v>
      </c>
      <c r="K173" s="132"/>
    </row>
    <row r="174" spans="2:11" x14ac:dyDescent="0.3">
      <c r="B174" s="101">
        <v>4217</v>
      </c>
      <c r="C174" s="101">
        <v>3111</v>
      </c>
      <c r="D174" s="101" t="s">
        <v>273</v>
      </c>
      <c r="E174" s="115">
        <v>12154</v>
      </c>
      <c r="F174" s="95">
        <v>0</v>
      </c>
      <c r="G174" s="102">
        <v>13911.05</v>
      </c>
      <c r="H174" s="102">
        <v>13911.05</v>
      </c>
      <c r="I174" s="87">
        <f t="shared" ref="I174" si="24">IFERROR((H174/F174)*100,0)</f>
        <v>0</v>
      </c>
      <c r="J174" s="85">
        <f t="shared" ref="J174" si="25">IFERROR(H174/G174*100,0)</f>
        <v>100</v>
      </c>
      <c r="K174" s="132"/>
    </row>
    <row r="175" spans="2:11" s="186" customFormat="1" x14ac:dyDescent="0.3">
      <c r="B175" s="181">
        <v>422</v>
      </c>
      <c r="C175" s="181">
        <v>3121</v>
      </c>
      <c r="D175" s="181" t="s">
        <v>184</v>
      </c>
      <c r="E175" s="182"/>
      <c r="F175" s="183">
        <f>SUM(F176:F177)</f>
        <v>2130</v>
      </c>
      <c r="G175" s="183">
        <f>SUM(G176:G176)</f>
        <v>2120</v>
      </c>
      <c r="H175" s="183">
        <f>SUM(H176:H176)</f>
        <v>400</v>
      </c>
      <c r="I175" s="87">
        <f t="shared" si="23"/>
        <v>18.779342723004692</v>
      </c>
      <c r="J175" s="184">
        <f t="shared" ref="J175:J190" si="26">IFERROR(H175/G175*100,0)</f>
        <v>18.867924528301888</v>
      </c>
      <c r="K175" s="185"/>
    </row>
    <row r="176" spans="2:11" x14ac:dyDescent="0.3">
      <c r="B176" s="101">
        <v>4221</v>
      </c>
      <c r="C176" s="101">
        <v>3121</v>
      </c>
      <c r="D176" s="101" t="s">
        <v>274</v>
      </c>
      <c r="E176" s="115">
        <v>110</v>
      </c>
      <c r="F176" s="95">
        <v>830</v>
      </c>
      <c r="G176" s="102">
        <v>2120</v>
      </c>
      <c r="H176" s="102">
        <v>400</v>
      </c>
      <c r="I176" s="87">
        <f t="shared" si="23"/>
        <v>48.192771084337352</v>
      </c>
      <c r="J176" s="85">
        <f t="shared" si="26"/>
        <v>18.867924528301888</v>
      </c>
      <c r="K176" s="132"/>
    </row>
    <row r="177" spans="2:11" x14ac:dyDescent="0.3">
      <c r="B177" s="101"/>
      <c r="C177" s="101">
        <v>3121</v>
      </c>
      <c r="D177" s="101" t="s">
        <v>291</v>
      </c>
      <c r="E177" s="115">
        <v>110</v>
      </c>
      <c r="F177" s="95">
        <v>1300</v>
      </c>
      <c r="G177" s="102"/>
      <c r="H177" s="102"/>
      <c r="I177" s="87"/>
      <c r="J177" s="85"/>
      <c r="K177" s="132"/>
    </row>
    <row r="178" spans="2:11" x14ac:dyDescent="0.3">
      <c r="B178" s="181">
        <v>423</v>
      </c>
      <c r="C178" s="101">
        <v>3132</v>
      </c>
      <c r="D178" s="101" t="s">
        <v>210</v>
      </c>
      <c r="E178" s="115"/>
      <c r="F178" s="183">
        <f>SUM(F179:F182)</f>
        <v>2797.0699999999997</v>
      </c>
      <c r="G178" s="183">
        <f>SUM(G179:G182)</f>
        <v>3913.7599999999998</v>
      </c>
      <c r="H178" s="183">
        <f>SUM(H179:H182)</f>
        <v>3347.23</v>
      </c>
      <c r="I178" s="87">
        <f t="shared" si="23"/>
        <v>119.66915379307635</v>
      </c>
      <c r="J178" s="85">
        <f t="shared" si="26"/>
        <v>85.524661706389765</v>
      </c>
      <c r="K178" s="132"/>
    </row>
    <row r="179" spans="2:11" x14ac:dyDescent="0.3">
      <c r="B179" s="101">
        <v>4232</v>
      </c>
      <c r="C179" s="101">
        <v>3132</v>
      </c>
      <c r="D179" s="101" t="s">
        <v>275</v>
      </c>
      <c r="E179" s="115">
        <v>110</v>
      </c>
      <c r="F179" s="95">
        <v>1247.4000000000001</v>
      </c>
      <c r="G179" s="102">
        <v>458.38</v>
      </c>
      <c r="H179" s="102">
        <v>458.38</v>
      </c>
      <c r="I179" s="87">
        <f t="shared" si="23"/>
        <v>36.746833413500077</v>
      </c>
      <c r="J179" s="85">
        <f t="shared" si="26"/>
        <v>100</v>
      </c>
      <c r="K179" s="132"/>
    </row>
    <row r="180" spans="2:11" x14ac:dyDescent="0.3">
      <c r="B180" s="101">
        <v>4233</v>
      </c>
      <c r="C180" s="101">
        <v>3132</v>
      </c>
      <c r="D180" s="101" t="s">
        <v>276</v>
      </c>
      <c r="E180" s="115">
        <v>190062</v>
      </c>
      <c r="F180" s="95">
        <v>0</v>
      </c>
      <c r="G180" s="102">
        <v>566.53</v>
      </c>
      <c r="H180" s="102">
        <v>0</v>
      </c>
      <c r="I180" s="87">
        <f t="shared" si="23"/>
        <v>0</v>
      </c>
      <c r="J180" s="85">
        <f t="shared" si="26"/>
        <v>0</v>
      </c>
      <c r="K180" s="132"/>
    </row>
    <row r="181" spans="2:11" x14ac:dyDescent="0.3">
      <c r="B181" s="101"/>
      <c r="C181" s="101">
        <v>3132</v>
      </c>
      <c r="D181" s="101" t="s">
        <v>290</v>
      </c>
      <c r="E181" s="115">
        <v>110</v>
      </c>
      <c r="F181" s="95">
        <v>521.92999999999995</v>
      </c>
      <c r="G181" s="102">
        <v>0</v>
      </c>
      <c r="H181" s="102">
        <v>0</v>
      </c>
      <c r="I181" s="87">
        <f t="shared" si="23"/>
        <v>0</v>
      </c>
      <c r="J181" s="85">
        <f t="shared" si="26"/>
        <v>0</v>
      </c>
      <c r="K181" s="132"/>
    </row>
    <row r="182" spans="2:11" x14ac:dyDescent="0.3">
      <c r="B182" s="101">
        <v>4236</v>
      </c>
      <c r="C182" s="101">
        <v>3132</v>
      </c>
      <c r="D182" s="101" t="s">
        <v>277</v>
      </c>
      <c r="E182" s="115">
        <v>12151</v>
      </c>
      <c r="F182" s="95">
        <v>1027.74</v>
      </c>
      <c r="G182" s="102">
        <v>2888.85</v>
      </c>
      <c r="H182" s="102">
        <v>2888.85</v>
      </c>
      <c r="I182" s="87">
        <f t="shared" si="23"/>
        <v>281.08762916690989</v>
      </c>
      <c r="J182" s="85">
        <f t="shared" si="26"/>
        <v>100</v>
      </c>
      <c r="K182" s="132"/>
    </row>
    <row r="183" spans="2:11" x14ac:dyDescent="0.3">
      <c r="B183" s="181">
        <v>424</v>
      </c>
      <c r="C183" s="101">
        <v>3212</v>
      </c>
      <c r="D183" s="101" t="s">
        <v>215</v>
      </c>
      <c r="E183" s="115"/>
      <c r="F183" s="183">
        <f>SUM(F184:F185)</f>
        <v>629.18000000000006</v>
      </c>
      <c r="G183" s="183">
        <f t="shared" ref="G183:H183" si="27">SUM(G184:G185)</f>
        <v>1136.3</v>
      </c>
      <c r="H183" s="183">
        <f t="shared" si="27"/>
        <v>1034.9000000000001</v>
      </c>
      <c r="I183" s="87">
        <f t="shared" ref="I183" si="28">IFERROR((H183/F183)*100,0)</f>
        <v>164.48393146635303</v>
      </c>
      <c r="J183" s="85">
        <f t="shared" ref="J183" si="29">IFERROR(H183/G183*100,0)</f>
        <v>91.076300272815288</v>
      </c>
      <c r="K183" s="132"/>
    </row>
    <row r="184" spans="2:11" x14ac:dyDescent="0.3">
      <c r="B184" s="101">
        <v>4241</v>
      </c>
      <c r="C184" s="101">
        <v>3212</v>
      </c>
      <c r="D184" s="101" t="s">
        <v>215</v>
      </c>
      <c r="E184" s="115">
        <v>110</v>
      </c>
      <c r="F184" s="95">
        <v>503.74</v>
      </c>
      <c r="G184" s="102">
        <v>1136.3</v>
      </c>
      <c r="H184" s="102">
        <v>1034.9000000000001</v>
      </c>
      <c r="I184" s="87">
        <f t="shared" si="23"/>
        <v>205.4432842339302</v>
      </c>
      <c r="J184" s="85">
        <f t="shared" si="26"/>
        <v>91.076300272815288</v>
      </c>
      <c r="K184" s="132"/>
    </row>
    <row r="185" spans="2:11" x14ac:dyDescent="0.3">
      <c r="B185" s="101"/>
      <c r="C185" s="101">
        <v>3212</v>
      </c>
      <c r="D185" s="101" t="s">
        <v>215</v>
      </c>
      <c r="E185" s="115">
        <v>110</v>
      </c>
      <c r="F185" s="95">
        <v>125.44</v>
      </c>
      <c r="G185" s="102">
        <v>0</v>
      </c>
      <c r="H185" s="102">
        <v>0</v>
      </c>
      <c r="I185" s="87">
        <f t="shared" si="23"/>
        <v>0</v>
      </c>
      <c r="J185" s="85">
        <f t="shared" si="26"/>
        <v>0</v>
      </c>
      <c r="K185" s="132"/>
    </row>
    <row r="186" spans="2:11" x14ac:dyDescent="0.3">
      <c r="I186" s="20"/>
      <c r="J186" s="20"/>
    </row>
    <row r="187" spans="2:11" x14ac:dyDescent="0.3">
      <c r="B187" s="108"/>
      <c r="C187" s="108"/>
      <c r="D187" s="109" t="s">
        <v>216</v>
      </c>
      <c r="E187" s="110"/>
      <c r="F187" s="120">
        <f>F7</f>
        <v>1380870.48</v>
      </c>
      <c r="G187" s="120">
        <f>SUM(G9,G40,G50)</f>
        <v>1387784.9300000002</v>
      </c>
      <c r="H187" s="120">
        <f>SUM(H9,H40,H50)</f>
        <v>739287.57</v>
      </c>
      <c r="I187" s="112">
        <f t="shared" si="23"/>
        <v>53.537792335165278</v>
      </c>
      <c r="J187" s="85">
        <f t="shared" si="26"/>
        <v>53.271047553456278</v>
      </c>
    </row>
    <row r="188" spans="2:11" x14ac:dyDescent="0.3">
      <c r="B188" s="108"/>
      <c r="C188" s="108"/>
      <c r="D188" s="109" t="s">
        <v>217</v>
      </c>
      <c r="E188" s="110"/>
      <c r="F188" s="120">
        <v>221028.5</v>
      </c>
      <c r="G188" s="120">
        <f>SUM(G60,G69,G94,G103,G113,G121,G132,G140,G146)</f>
        <v>184903.37</v>
      </c>
      <c r="H188" s="120">
        <f>SUM(H60,H69,H94,H103,H113,H121,H132,H140,H146)</f>
        <v>76533.39</v>
      </c>
      <c r="I188" s="87">
        <f t="shared" si="23"/>
        <v>34.626027865184803</v>
      </c>
      <c r="J188" s="85">
        <f t="shared" si="26"/>
        <v>41.391019536312399</v>
      </c>
    </row>
    <row r="189" spans="2:11" x14ac:dyDescent="0.3">
      <c r="B189" s="108"/>
      <c r="C189" s="108"/>
      <c r="D189" s="109" t="s">
        <v>218</v>
      </c>
      <c r="E189" s="110"/>
      <c r="F189" s="120">
        <v>47413.279999999999</v>
      </c>
      <c r="G189" s="120">
        <f>SUM(G153,G161,G167)</f>
        <v>118889.81999999999</v>
      </c>
      <c r="H189" s="120">
        <f>SUM(H153,H161,H167)</f>
        <v>34726.639999999999</v>
      </c>
      <c r="I189" s="87">
        <f t="shared" si="23"/>
        <v>73.242433343569573</v>
      </c>
      <c r="J189" s="85">
        <f t="shared" si="26"/>
        <v>29.209094605408602</v>
      </c>
    </row>
    <row r="190" spans="2:11" x14ac:dyDescent="0.3">
      <c r="B190" s="108"/>
      <c r="C190" s="108"/>
      <c r="D190" s="109" t="s">
        <v>219</v>
      </c>
      <c r="E190" s="110"/>
      <c r="F190" s="90">
        <f>SUM(F187:F189)</f>
        <v>1649312.26</v>
      </c>
      <c r="G190" s="90">
        <f>SUM(G187:G189)</f>
        <v>1691578.1200000003</v>
      </c>
      <c r="H190" s="90">
        <f>SUM(H187:H189)</f>
        <v>850547.6</v>
      </c>
      <c r="I190" s="87">
        <f t="shared" si="23"/>
        <v>51.569834325975364</v>
      </c>
      <c r="J190" s="85">
        <f t="shared" si="26"/>
        <v>50.281307729376387</v>
      </c>
    </row>
    <row r="191" spans="2:11" x14ac:dyDescent="0.3">
      <c r="I191" s="105"/>
      <c r="J191" s="96"/>
      <c r="K191" s="132"/>
    </row>
    <row r="192" spans="2:11" x14ac:dyDescent="0.3">
      <c r="B192" s="247" t="s">
        <v>297</v>
      </c>
      <c r="C192" s="247"/>
      <c r="I192" s="105"/>
      <c r="J192" s="96"/>
      <c r="K192" s="132"/>
    </row>
    <row r="194" spans="2:8" x14ac:dyDescent="0.3">
      <c r="B194" s="20" t="s">
        <v>220</v>
      </c>
    </row>
    <row r="195" spans="2:8" x14ac:dyDescent="0.3">
      <c r="B195" s="20" t="s">
        <v>233</v>
      </c>
    </row>
    <row r="196" spans="2:8" x14ac:dyDescent="0.3">
      <c r="H196" s="20" t="s">
        <v>228</v>
      </c>
    </row>
    <row r="198" spans="2:8" x14ac:dyDescent="0.3">
      <c r="H198" s="20" t="s">
        <v>229</v>
      </c>
    </row>
  </sheetData>
  <mergeCells count="46">
    <mergeCell ref="B131:C131"/>
    <mergeCell ref="B130:C130"/>
    <mergeCell ref="B192:C192"/>
    <mergeCell ref="B166:C166"/>
    <mergeCell ref="B132:C132"/>
    <mergeCell ref="B138:C138"/>
    <mergeCell ref="B139:C139"/>
    <mergeCell ref="B140:C140"/>
    <mergeCell ref="B145:C145"/>
    <mergeCell ref="B146:C146"/>
    <mergeCell ref="B152:C152"/>
    <mergeCell ref="B153:C153"/>
    <mergeCell ref="B159:C159"/>
    <mergeCell ref="B160:C160"/>
    <mergeCell ref="B165:C165"/>
    <mergeCell ref="B119:C119"/>
    <mergeCell ref="B120:C120"/>
    <mergeCell ref="B121:C121"/>
    <mergeCell ref="B101:C101"/>
    <mergeCell ref="B68:C68"/>
    <mergeCell ref="B69:C69"/>
    <mergeCell ref="B92:C92"/>
    <mergeCell ref="B93:C93"/>
    <mergeCell ref="B94:C94"/>
    <mergeCell ref="B102:C102"/>
    <mergeCell ref="B111:C111"/>
    <mergeCell ref="B112:C112"/>
    <mergeCell ref="B113:C113"/>
    <mergeCell ref="B103:C103"/>
    <mergeCell ref="B9:C9"/>
    <mergeCell ref="B38:C38"/>
    <mergeCell ref="B39:C39"/>
    <mergeCell ref="B40:C40"/>
    <mergeCell ref="B48:C48"/>
    <mergeCell ref="B49:C49"/>
    <mergeCell ref="B50:C50"/>
    <mergeCell ref="B67:C67"/>
    <mergeCell ref="B58:C58"/>
    <mergeCell ref="B59:C59"/>
    <mergeCell ref="B60:C60"/>
    <mergeCell ref="B8:C8"/>
    <mergeCell ref="B1:J2"/>
    <mergeCell ref="B3:C3"/>
    <mergeCell ref="B5:C5"/>
    <mergeCell ref="B6:C6"/>
    <mergeCell ref="B7:C7"/>
  </mergeCells>
  <phoneticPr fontId="69" type="noConversion"/>
  <pageMargins left="0.39370078740157483" right="0.39370078740157483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F25"/>
  <sheetViews>
    <sheetView workbookViewId="0">
      <selection activeCell="A19" sqref="A19"/>
    </sheetView>
  </sheetViews>
  <sheetFormatPr defaultColWidth="9.109375" defaultRowHeight="12.6" x14ac:dyDescent="0.25"/>
  <cols>
    <col min="1" max="1" width="34.6640625" style="20" customWidth="1"/>
    <col min="2" max="2" width="13.5546875" style="20" customWidth="1"/>
    <col min="3" max="3" width="15.33203125" style="20" customWidth="1"/>
    <col min="4" max="4" width="15.109375" style="20" customWidth="1"/>
    <col min="5" max="5" width="12.44140625" style="20" customWidth="1"/>
    <col min="6" max="6" width="11.44140625" style="20" customWidth="1"/>
    <col min="7" max="16384" width="9.109375" style="20"/>
  </cols>
  <sheetData>
    <row r="1" spans="1:6" ht="13.2" x14ac:dyDescent="0.25">
      <c r="A1" s="215" t="s">
        <v>232</v>
      </c>
      <c r="B1" s="215"/>
      <c r="C1" s="215"/>
      <c r="D1" s="215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ht="15.75" customHeight="1" x14ac:dyDescent="0.3">
      <c r="A3" s="233" t="s">
        <v>258</v>
      </c>
      <c r="B3" s="234"/>
      <c r="C3" s="234"/>
      <c r="D3" s="234"/>
      <c r="E3" s="234"/>
      <c r="F3" s="234"/>
    </row>
    <row r="4" spans="1:6" ht="15.75" customHeight="1" x14ac:dyDescent="0.3">
      <c r="A4" s="27"/>
      <c r="B4" s="28"/>
      <c r="C4" s="28"/>
      <c r="D4" s="28"/>
      <c r="E4" s="28"/>
      <c r="F4" s="28"/>
    </row>
    <row r="5" spans="1:6" ht="15.6" x14ac:dyDescent="0.25">
      <c r="A5" s="248"/>
      <c r="B5" s="248"/>
      <c r="C5" s="248"/>
      <c r="D5" s="248"/>
      <c r="E5" s="249"/>
      <c r="F5" s="249"/>
    </row>
    <row r="6" spans="1:6" ht="15.6" x14ac:dyDescent="0.3">
      <c r="A6" s="248"/>
      <c r="B6" s="248"/>
      <c r="C6" s="248"/>
      <c r="D6" s="250"/>
      <c r="E6" s="250"/>
      <c r="F6" s="250"/>
    </row>
    <row r="7" spans="1:6" ht="15.6" x14ac:dyDescent="0.25">
      <c r="A7" s="29"/>
      <c r="B7" s="29"/>
      <c r="C7" s="29"/>
      <c r="D7" s="29"/>
      <c r="E7" s="30"/>
      <c r="F7" s="30"/>
    </row>
    <row r="8" spans="1:6" ht="15.6" x14ac:dyDescent="0.25">
      <c r="A8" s="251" t="s">
        <v>106</v>
      </c>
      <c r="B8" s="251"/>
      <c r="C8" s="251"/>
      <c r="D8" s="252"/>
      <c r="E8" s="252"/>
      <c r="F8" s="252"/>
    </row>
    <row r="9" spans="1:6" ht="15.6" x14ac:dyDescent="0.25">
      <c r="A9" s="12"/>
      <c r="B9" s="12"/>
      <c r="C9" s="12"/>
      <c r="D9" s="12"/>
      <c r="E9" s="13"/>
      <c r="F9" s="13"/>
    </row>
    <row r="10" spans="1:6" ht="42" customHeight="1" x14ac:dyDescent="0.25">
      <c r="A10" s="49" t="s">
        <v>107</v>
      </c>
      <c r="B10" s="40" t="s">
        <v>259</v>
      </c>
      <c r="C10" s="37" t="s">
        <v>247</v>
      </c>
      <c r="D10" s="37" t="s">
        <v>260</v>
      </c>
      <c r="E10" s="48" t="s">
        <v>108</v>
      </c>
      <c r="F10" s="48" t="s">
        <v>108</v>
      </c>
    </row>
    <row r="11" spans="1:6" x14ac:dyDescent="0.25">
      <c r="A11" s="41">
        <v>1</v>
      </c>
      <c r="B11" s="42">
        <v>2</v>
      </c>
      <c r="C11" s="42">
        <v>3</v>
      </c>
      <c r="D11" s="42">
        <v>4</v>
      </c>
      <c r="E11" s="42" t="s">
        <v>109</v>
      </c>
      <c r="F11" s="42" t="s">
        <v>110</v>
      </c>
    </row>
    <row r="12" spans="1:6" ht="20.100000000000001" customHeight="1" x14ac:dyDescent="0.25">
      <c r="A12" s="44" t="s">
        <v>111</v>
      </c>
      <c r="B12" s="45">
        <f>B13</f>
        <v>1649312.26</v>
      </c>
      <c r="C12" s="45">
        <f>C13</f>
        <v>1691578.12</v>
      </c>
      <c r="D12" s="45">
        <f>D13</f>
        <v>850547.6</v>
      </c>
      <c r="E12" s="61">
        <f>IF(B12=0, 0, D12/B12*100)</f>
        <v>51.569834325975364</v>
      </c>
      <c r="F12" s="61">
        <f>IF(C12=0, 0, D12/C12*100)</f>
        <v>50.281307729376401</v>
      </c>
    </row>
    <row r="13" spans="1:6" ht="20.100000000000001" customHeight="1" x14ac:dyDescent="0.25">
      <c r="A13" s="51" t="s">
        <v>112</v>
      </c>
      <c r="B13" s="43">
        <f>SUM(B14:B15)</f>
        <v>1649312.26</v>
      </c>
      <c r="C13" s="43">
        <f>SUM(C14:C15)</f>
        <v>1691578.12</v>
      </c>
      <c r="D13" s="43">
        <f>SUM(D14:D15)</f>
        <v>850547.6</v>
      </c>
      <c r="E13" s="61">
        <f>IF(B13=0, 0, D13/B13*100)</f>
        <v>51.569834325975364</v>
      </c>
      <c r="F13" s="61">
        <f>IF(C13=0, 0, D13/C13*100)</f>
        <v>50.281307729376401</v>
      </c>
    </row>
    <row r="14" spans="1:6" ht="20.100000000000001" customHeight="1" x14ac:dyDescent="0.25">
      <c r="A14" s="52" t="s">
        <v>118</v>
      </c>
      <c r="B14" s="47">
        <v>1545989.26</v>
      </c>
      <c r="C14" s="47">
        <v>1615191.76</v>
      </c>
      <c r="D14" s="46">
        <v>792207.6</v>
      </c>
      <c r="E14" s="61">
        <f>IF(B14=0, 0, D14/B14*100)</f>
        <v>51.242762190987015</v>
      </c>
      <c r="F14" s="61">
        <f>IF(C14=0, 0, D14/C14*100)</f>
        <v>49.04727844822586</v>
      </c>
    </row>
    <row r="15" spans="1:6" ht="20.100000000000001" customHeight="1" x14ac:dyDescent="0.25">
      <c r="A15" s="52" t="s">
        <v>119</v>
      </c>
      <c r="B15" s="47">
        <v>103323</v>
      </c>
      <c r="C15" s="47">
        <v>76386.36</v>
      </c>
      <c r="D15" s="46">
        <v>58340</v>
      </c>
      <c r="E15" s="61">
        <f>IF(B15=0, 0, D15/B15*100)</f>
        <v>56.463710887217758</v>
      </c>
      <c r="F15" s="61">
        <f>IF(C15=0, 0, D15/C15*100)</f>
        <v>76.374892061881212</v>
      </c>
    </row>
    <row r="16" spans="1:6" x14ac:dyDescent="0.25">
      <c r="A16" s="19"/>
      <c r="B16" s="19"/>
      <c r="C16" s="19"/>
      <c r="D16" s="19"/>
      <c r="E16" s="19"/>
      <c r="F16" s="19"/>
    </row>
    <row r="19" spans="1:5" x14ac:dyDescent="0.25">
      <c r="A19" s="20" t="s">
        <v>297</v>
      </c>
    </row>
    <row r="20" spans="1:5" x14ac:dyDescent="0.25">
      <c r="D20" s="20" t="s">
        <v>228</v>
      </c>
    </row>
    <row r="22" spans="1:5" ht="13.2" x14ac:dyDescent="0.25">
      <c r="A22" s="53"/>
      <c r="B22" s="53"/>
      <c r="C22" s="53"/>
      <c r="D22" s="53" t="s">
        <v>229</v>
      </c>
      <c r="E22" s="53"/>
    </row>
    <row r="23" spans="1:5" ht="13.2" x14ac:dyDescent="0.25">
      <c r="A23" s="53"/>
      <c r="B23" s="53"/>
      <c r="C23" s="53"/>
      <c r="D23" s="53"/>
      <c r="E23" s="53"/>
    </row>
    <row r="24" spans="1:5" ht="13.2" x14ac:dyDescent="0.25">
      <c r="A24" s="53"/>
      <c r="B24" s="53"/>
      <c r="C24" s="53"/>
      <c r="D24" s="53"/>
      <c r="E24" s="53"/>
    </row>
    <row r="25" spans="1:5" ht="13.2" x14ac:dyDescent="0.25">
      <c r="A25" s="53"/>
      <c r="B25" s="53"/>
      <c r="C25" s="53"/>
      <c r="D25" s="53"/>
      <c r="E25" s="53"/>
    </row>
  </sheetData>
  <mergeCells count="5">
    <mergeCell ref="A3:F3"/>
    <mergeCell ref="A5:F5"/>
    <mergeCell ref="A6:F6"/>
    <mergeCell ref="A8:F8"/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0CBF8-4242-4024-9D4E-9F8850E822E3}">
  <dimension ref="A1"/>
  <sheetViews>
    <sheetView workbookViewId="0"/>
  </sheetViews>
  <sheetFormatPr defaultRowHeight="12.6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Prihodi i rashodi-ekon.klasif.</vt:lpstr>
      <vt:lpstr>Prihodi i rashodi-izvori</vt:lpstr>
      <vt:lpstr>Prih i rashodi-prog.,ekon,izvr</vt:lpstr>
      <vt:lpstr>Rashodi-funkcijska</vt:lpstr>
      <vt:lpstr>List1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</cp:lastModifiedBy>
  <cp:lastPrinted>2025-07-17T07:17:09Z</cp:lastPrinted>
  <dcterms:created xsi:type="dcterms:W3CDTF">2013-09-11T11:00:21Z</dcterms:created>
  <dcterms:modified xsi:type="dcterms:W3CDTF">2025-07-30T08:53:14Z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